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45" yWindow="-45" windowWidth="23130" windowHeight="13875" firstSheet="3" activeTab="5"/>
  </bookViews>
  <sheets>
    <sheet name="Rekapitulace stavby" sheetId="1" r:id="rId1"/>
    <sheet name="SO-00 - VON" sheetId="2" r:id="rId2"/>
    <sheet name="SO-07 - Opatření č. 2-40 ..." sheetId="3" r:id="rId3"/>
    <sheet name="SO-09 - Kácení a náhradní..." sheetId="4" r:id="rId4"/>
    <sheet name="SO-12 - Obslužná komunikace" sheetId="5" r:id="rId5"/>
    <sheet name="SO-14 - Přeložka nadzemní..." sheetId="6" r:id="rId6"/>
  </sheets>
  <definedNames>
    <definedName name="_xlnm._FilterDatabase" localSheetId="1" hidden="1">'SO-00 - VON'!$C$117:$K$122</definedName>
    <definedName name="_xlnm._FilterDatabase" localSheetId="2" hidden="1">'SO-07 - Opatření č. 2-40 ...'!$C$121:$K$167</definedName>
    <definedName name="_xlnm._FilterDatabase" localSheetId="3" hidden="1">'SO-09 - Kácení a náhradní...'!$C$118:$K$170</definedName>
    <definedName name="_xlnm._FilterDatabase" localSheetId="4" hidden="1">'SO-12 - Obslužná komunikace'!$C$120:$K$149</definedName>
    <definedName name="_xlnm._FilterDatabase" localSheetId="5" hidden="1">'SO-14 - Přeložka nadzemní...'!$C$117:$K$122</definedName>
    <definedName name="_xlnm.Print_Titles" localSheetId="0">'Rekapitulace stavby'!$92:$92</definedName>
    <definedName name="_xlnm.Print_Titles" localSheetId="1">'SO-00 - VON'!$117:$117</definedName>
    <definedName name="_xlnm.Print_Titles" localSheetId="2">'SO-07 - Opatření č. 2-40 ...'!$121:$121</definedName>
    <definedName name="_xlnm.Print_Titles" localSheetId="3">'SO-09 - Kácení a náhradní...'!$118:$118</definedName>
    <definedName name="_xlnm.Print_Titles" localSheetId="4">'SO-12 - Obslužná komunikace'!$120:$120</definedName>
    <definedName name="_xlnm.Print_Titles" localSheetId="5">'SO-14 - Přeložka nadzemní...'!$117:$117</definedName>
    <definedName name="_xlnm.Print_Area" localSheetId="0">'Rekapitulace stavby'!$D$4:$AO$76,'Rekapitulace stavby'!$C$82:$AQ$100</definedName>
    <definedName name="_xlnm.Print_Area" localSheetId="1">'SO-00 - VON'!$C$105:$K$122</definedName>
    <definedName name="_xlnm.Print_Area" localSheetId="2">'SO-07 - Opatření č. 2-40 ...'!$C$109:$K$167</definedName>
    <definedName name="_xlnm.Print_Area" localSheetId="3">'SO-09 - Kácení a náhradní...'!$C$106:$K$170</definedName>
    <definedName name="_xlnm.Print_Area" localSheetId="4">'SO-12 - Obslužná komunikace'!$C$108:$K$149</definedName>
    <definedName name="_xlnm.Print_Area" localSheetId="5">'SO-14 - Přeložka nadzemní...'!$C$105:$K$122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 s="1"/>
  <c r="BI121" i="6"/>
  <c r="F37" i="6"/>
  <c r="BD99" i="1"/>
  <c r="BH121" i="6"/>
  <c r="F36" i="6"/>
  <c r="BC99" i="1" s="1"/>
  <c r="BG121" i="6"/>
  <c r="F35" i="6" s="1"/>
  <c r="BB99" i="1" s="1"/>
  <c r="BF121" i="6"/>
  <c r="F34" i="6" s="1"/>
  <c r="BA99" i="1" s="1"/>
  <c r="J34" i="6"/>
  <c r="AW99" i="1" s="1"/>
  <c r="T121" i="6"/>
  <c r="T120" i="6" s="1"/>
  <c r="T119" i="6" s="1"/>
  <c r="T118" i="6"/>
  <c r="R121" i="6"/>
  <c r="R120" i="6" s="1"/>
  <c r="R119" i="6" s="1"/>
  <c r="R118" i="6" s="1"/>
  <c r="P121" i="6"/>
  <c r="P120" i="6" s="1"/>
  <c r="P119" i="6" s="1"/>
  <c r="P118" i="6"/>
  <c r="AU99" i="1" s="1"/>
  <c r="BK121" i="6"/>
  <c r="BK120" i="6"/>
  <c r="J120" i="6" s="1"/>
  <c r="J98" i="6" s="1"/>
  <c r="BK119" i="6"/>
  <c r="J119" i="6" s="1"/>
  <c r="J97" i="6" s="1"/>
  <c r="J121" i="6"/>
  <c r="BE121" i="6"/>
  <c r="J33" i="6" s="1"/>
  <c r="AV99" i="1" s="1"/>
  <c r="AT99" i="1" s="1"/>
  <c r="F33" i="6"/>
  <c r="AZ99" i="1" s="1"/>
  <c r="J115" i="6"/>
  <c r="F114" i="6"/>
  <c r="F112" i="6"/>
  <c r="E110" i="6"/>
  <c r="J92" i="6"/>
  <c r="F91" i="6"/>
  <c r="F89" i="6"/>
  <c r="E87" i="6"/>
  <c r="J21" i="6"/>
  <c r="E21" i="6"/>
  <c r="J114" i="6"/>
  <c r="J91" i="6"/>
  <c r="J20" i="6"/>
  <c r="J18" i="6"/>
  <c r="E18" i="6"/>
  <c r="F115" i="6" s="1"/>
  <c r="F92" i="6"/>
  <c r="J17" i="6"/>
  <c r="J12" i="6"/>
  <c r="J112" i="6"/>
  <c r="J89" i="6"/>
  <c r="E7" i="6"/>
  <c r="E108" i="6"/>
  <c r="E85" i="6"/>
  <c r="J37" i="5"/>
  <c r="J36" i="5"/>
  <c r="AY98" i="1"/>
  <c r="J35" i="5"/>
  <c r="AX98" i="1"/>
  <c r="BI149" i="5"/>
  <c r="BH149" i="5"/>
  <c r="BG149" i="5"/>
  <c r="BF149" i="5"/>
  <c r="T149" i="5"/>
  <c r="T148" i="5"/>
  <c r="R149" i="5"/>
  <c r="R148" i="5"/>
  <c r="P149" i="5"/>
  <c r="P148" i="5"/>
  <c r="BK149" i="5"/>
  <c r="BK148" i="5"/>
  <c r="J148" i="5" s="1"/>
  <c r="J149" i="5"/>
  <c r="BE149" i="5"/>
  <c r="J101" i="5"/>
  <c r="BI146" i="5"/>
  <c r="BH146" i="5"/>
  <c r="BG146" i="5"/>
  <c r="BF146" i="5"/>
  <c r="T146" i="5"/>
  <c r="R146" i="5"/>
  <c r="P146" i="5"/>
  <c r="P143" i="5" s="1"/>
  <c r="BK146" i="5"/>
  <c r="BK143" i="5" s="1"/>
  <c r="J143" i="5" s="1"/>
  <c r="J100" i="5" s="1"/>
  <c r="J146" i="5"/>
  <c r="BE146" i="5"/>
  <c r="BI144" i="5"/>
  <c r="BH144" i="5"/>
  <c r="BG144" i="5"/>
  <c r="BF144" i="5"/>
  <c r="T144" i="5"/>
  <c r="T143" i="5"/>
  <c r="R144" i="5"/>
  <c r="R143" i="5"/>
  <c r="P144" i="5"/>
  <c r="BK144" i="5"/>
  <c r="J144" i="5"/>
  <c r="BE144" i="5" s="1"/>
  <c r="BI141" i="5"/>
  <c r="BH141" i="5"/>
  <c r="BG141" i="5"/>
  <c r="BF141" i="5"/>
  <c r="T141" i="5"/>
  <c r="T140" i="5"/>
  <c r="R141" i="5"/>
  <c r="R140" i="5"/>
  <c r="P141" i="5"/>
  <c r="P140" i="5"/>
  <c r="BK141" i="5"/>
  <c r="BK140" i="5"/>
  <c r="J140" i="5"/>
  <c r="J99" i="5" s="1"/>
  <c r="J141" i="5"/>
  <c r="BE141" i="5" s="1"/>
  <c r="BI138" i="5"/>
  <c r="BH138" i="5"/>
  <c r="BG138" i="5"/>
  <c r="BF138" i="5"/>
  <c r="T138" i="5"/>
  <c r="R138" i="5"/>
  <c r="P138" i="5"/>
  <c r="BK138" i="5"/>
  <c r="J138" i="5"/>
  <c r="BE138" i="5"/>
  <c r="BI136" i="5"/>
  <c r="BH136" i="5"/>
  <c r="BG136" i="5"/>
  <c r="BF136" i="5"/>
  <c r="T136" i="5"/>
  <c r="R136" i="5"/>
  <c r="P136" i="5"/>
  <c r="BK136" i="5"/>
  <c r="J136" i="5"/>
  <c r="BE136" i="5"/>
  <c r="BI134" i="5"/>
  <c r="BH134" i="5"/>
  <c r="BG134" i="5"/>
  <c r="BF134" i="5"/>
  <c r="T134" i="5"/>
  <c r="R134" i="5"/>
  <c r="P134" i="5"/>
  <c r="BK134" i="5"/>
  <c r="J134" i="5"/>
  <c r="BE134" i="5"/>
  <c r="BI132" i="5"/>
  <c r="BH132" i="5"/>
  <c r="BG132" i="5"/>
  <c r="BF132" i="5"/>
  <c r="T132" i="5"/>
  <c r="R132" i="5"/>
  <c r="P132" i="5"/>
  <c r="BK132" i="5"/>
  <c r="J132" i="5"/>
  <c r="BE132" i="5"/>
  <c r="BI130" i="5"/>
  <c r="BH130" i="5"/>
  <c r="BG130" i="5"/>
  <c r="BF130" i="5"/>
  <c r="T130" i="5"/>
  <c r="R130" i="5"/>
  <c r="R123" i="5" s="1"/>
  <c r="R122" i="5" s="1"/>
  <c r="R121" i="5" s="1"/>
  <c r="P130" i="5"/>
  <c r="BK130" i="5"/>
  <c r="J130" i="5"/>
  <c r="BE130" i="5"/>
  <c r="BI128" i="5"/>
  <c r="BH128" i="5"/>
  <c r="BG128" i="5"/>
  <c r="F35" i="5" s="1"/>
  <c r="BB98" i="1" s="1"/>
  <c r="BF128" i="5"/>
  <c r="T128" i="5"/>
  <c r="R128" i="5"/>
  <c r="P128" i="5"/>
  <c r="BK128" i="5"/>
  <c r="J128" i="5"/>
  <c r="BE128" i="5"/>
  <c r="BI126" i="5"/>
  <c r="F37" i="5" s="1"/>
  <c r="BD98" i="1" s="1"/>
  <c r="BH126" i="5"/>
  <c r="BG126" i="5"/>
  <c r="BF126" i="5"/>
  <c r="T126" i="5"/>
  <c r="R126" i="5"/>
  <c r="P126" i="5"/>
  <c r="BK126" i="5"/>
  <c r="J126" i="5"/>
  <c r="BE126" i="5"/>
  <c r="J33" i="5" s="1"/>
  <c r="AV98" i="1" s="1"/>
  <c r="BI124" i="5"/>
  <c r="BH124" i="5"/>
  <c r="F36" i="5" s="1"/>
  <c r="BC98" i="1" s="1"/>
  <c r="BG124" i="5"/>
  <c r="BF124" i="5"/>
  <c r="T124" i="5"/>
  <c r="T123" i="5"/>
  <c r="R124" i="5"/>
  <c r="P124" i="5"/>
  <c r="P123" i="5"/>
  <c r="P122" i="5" s="1"/>
  <c r="P121" i="5" s="1"/>
  <c r="AU98" i="1" s="1"/>
  <c r="BK124" i="5"/>
  <c r="J124" i="5"/>
  <c r="BE124" i="5"/>
  <c r="J118" i="5"/>
  <c r="F117" i="5"/>
  <c r="F115" i="5"/>
  <c r="E113" i="5"/>
  <c r="J92" i="5"/>
  <c r="F91" i="5"/>
  <c r="F89" i="5"/>
  <c r="E87" i="5"/>
  <c r="J21" i="5"/>
  <c r="E21" i="5"/>
  <c r="J20" i="5"/>
  <c r="J18" i="5"/>
  <c r="E18" i="5"/>
  <c r="F118" i="5"/>
  <c r="F92" i="5"/>
  <c r="J17" i="5"/>
  <c r="J12" i="5"/>
  <c r="J115" i="5"/>
  <c r="J89" i="5"/>
  <c r="E7" i="5"/>
  <c r="E111" i="5" s="1"/>
  <c r="J37" i="4"/>
  <c r="J36" i="4"/>
  <c r="AY97" i="1" s="1"/>
  <c r="J35" i="4"/>
  <c r="AX97" i="1" s="1"/>
  <c r="BI169" i="4"/>
  <c r="BH169" i="4"/>
  <c r="BG169" i="4"/>
  <c r="BF169" i="4"/>
  <c r="T169" i="4"/>
  <c r="T168" i="4" s="1"/>
  <c r="R169" i="4"/>
  <c r="R168" i="4" s="1"/>
  <c r="P169" i="4"/>
  <c r="P168" i="4" s="1"/>
  <c r="BK169" i="4"/>
  <c r="BK168" i="4"/>
  <c r="J168" i="4"/>
  <c r="J99" i="4" s="1"/>
  <c r="J169" i="4"/>
  <c r="BE169" i="4"/>
  <c r="BI166" i="4"/>
  <c r="BH166" i="4"/>
  <c r="BG166" i="4"/>
  <c r="BF166" i="4"/>
  <c r="T166" i="4"/>
  <c r="R166" i="4"/>
  <c r="P166" i="4"/>
  <c r="BK166" i="4"/>
  <c r="J166" i="4"/>
  <c r="BE166" i="4" s="1"/>
  <c r="BI164" i="4"/>
  <c r="BH164" i="4"/>
  <c r="BG164" i="4"/>
  <c r="BF164" i="4"/>
  <c r="T164" i="4"/>
  <c r="R164" i="4"/>
  <c r="P164" i="4"/>
  <c r="BK164" i="4"/>
  <c r="J164" i="4"/>
  <c r="BE164" i="4"/>
  <c r="BI162" i="4"/>
  <c r="BH162" i="4"/>
  <c r="BG162" i="4"/>
  <c r="BF162" i="4"/>
  <c r="T162" i="4"/>
  <c r="R162" i="4"/>
  <c r="P162" i="4"/>
  <c r="BK162" i="4"/>
  <c r="J162" i="4"/>
  <c r="BE162" i="4" s="1"/>
  <c r="BI160" i="4"/>
  <c r="BH160" i="4"/>
  <c r="BG160" i="4"/>
  <c r="BF160" i="4"/>
  <c r="T160" i="4"/>
  <c r="R160" i="4"/>
  <c r="P160" i="4"/>
  <c r="BK160" i="4"/>
  <c r="J160" i="4"/>
  <c r="BE160" i="4" s="1"/>
  <c r="BI158" i="4"/>
  <c r="BH158" i="4"/>
  <c r="BG158" i="4"/>
  <c r="BF158" i="4"/>
  <c r="T158" i="4"/>
  <c r="R158" i="4"/>
  <c r="P158" i="4"/>
  <c r="BK158" i="4"/>
  <c r="J158" i="4"/>
  <c r="BE158" i="4" s="1"/>
  <c r="BI156" i="4"/>
  <c r="BH156" i="4"/>
  <c r="BG156" i="4"/>
  <c r="BF156" i="4"/>
  <c r="T156" i="4"/>
  <c r="R156" i="4"/>
  <c r="P156" i="4"/>
  <c r="BK156" i="4"/>
  <c r="J156" i="4"/>
  <c r="BE156" i="4"/>
  <c r="BI154" i="4"/>
  <c r="BH154" i="4"/>
  <c r="BG154" i="4"/>
  <c r="BF154" i="4"/>
  <c r="T154" i="4"/>
  <c r="R154" i="4"/>
  <c r="P154" i="4"/>
  <c r="BK154" i="4"/>
  <c r="J154" i="4"/>
  <c r="BE154" i="4" s="1"/>
  <c r="BI152" i="4"/>
  <c r="BH152" i="4"/>
  <c r="BG152" i="4"/>
  <c r="BF152" i="4"/>
  <c r="T152" i="4"/>
  <c r="R152" i="4"/>
  <c r="P152" i="4"/>
  <c r="BK152" i="4"/>
  <c r="J152" i="4"/>
  <c r="BE152" i="4" s="1"/>
  <c r="BI150" i="4"/>
  <c r="BH150" i="4"/>
  <c r="BG150" i="4"/>
  <c r="BF150" i="4"/>
  <c r="T150" i="4"/>
  <c r="R150" i="4"/>
  <c r="P150" i="4"/>
  <c r="BK150" i="4"/>
  <c r="J150" i="4"/>
  <c r="BE150" i="4" s="1"/>
  <c r="BI148" i="4"/>
  <c r="BH148" i="4"/>
  <c r="BG148" i="4"/>
  <c r="BF148" i="4"/>
  <c r="T148" i="4"/>
  <c r="R148" i="4"/>
  <c r="P148" i="4"/>
  <c r="BK148" i="4"/>
  <c r="J148" i="4"/>
  <c r="BE148" i="4"/>
  <c r="BI146" i="4"/>
  <c r="BH146" i="4"/>
  <c r="BG146" i="4"/>
  <c r="BF146" i="4"/>
  <c r="T146" i="4"/>
  <c r="R146" i="4"/>
  <c r="P146" i="4"/>
  <c r="BK146" i="4"/>
  <c r="J146" i="4"/>
  <c r="BE146" i="4" s="1"/>
  <c r="BI144" i="4"/>
  <c r="BH144" i="4"/>
  <c r="BG144" i="4"/>
  <c r="BF144" i="4"/>
  <c r="T144" i="4"/>
  <c r="R144" i="4"/>
  <c r="P144" i="4"/>
  <c r="BK144" i="4"/>
  <c r="J144" i="4"/>
  <c r="BE144" i="4" s="1"/>
  <c r="BI142" i="4"/>
  <c r="BH142" i="4"/>
  <c r="BG142" i="4"/>
  <c r="BF142" i="4"/>
  <c r="T142" i="4"/>
  <c r="R142" i="4"/>
  <c r="P142" i="4"/>
  <c r="BK142" i="4"/>
  <c r="J142" i="4"/>
  <c r="BE142" i="4" s="1"/>
  <c r="BI140" i="4"/>
  <c r="BH140" i="4"/>
  <c r="BG140" i="4"/>
  <c r="BF140" i="4"/>
  <c r="T140" i="4"/>
  <c r="R140" i="4"/>
  <c r="P140" i="4"/>
  <c r="BK140" i="4"/>
  <c r="J140" i="4"/>
  <c r="BE140" i="4"/>
  <c r="BI138" i="4"/>
  <c r="BH138" i="4"/>
  <c r="BG138" i="4"/>
  <c r="BF138" i="4"/>
  <c r="T138" i="4"/>
  <c r="R138" i="4"/>
  <c r="P138" i="4"/>
  <c r="BK138" i="4"/>
  <c r="J138" i="4"/>
  <c r="BE138" i="4" s="1"/>
  <c r="BI136" i="4"/>
  <c r="BH136" i="4"/>
  <c r="BG136" i="4"/>
  <c r="BF136" i="4"/>
  <c r="T136" i="4"/>
  <c r="R136" i="4"/>
  <c r="P136" i="4"/>
  <c r="BK136" i="4"/>
  <c r="J136" i="4"/>
  <c r="BE136" i="4" s="1"/>
  <c r="BI134" i="4"/>
  <c r="BH134" i="4"/>
  <c r="BG134" i="4"/>
  <c r="BF134" i="4"/>
  <c r="T134" i="4"/>
  <c r="R134" i="4"/>
  <c r="P134" i="4"/>
  <c r="BK134" i="4"/>
  <c r="J134" i="4"/>
  <c r="BE134" i="4" s="1"/>
  <c r="BI132" i="4"/>
  <c r="BH132" i="4"/>
  <c r="BG132" i="4"/>
  <c r="BF132" i="4"/>
  <c r="T132" i="4"/>
  <c r="R132" i="4"/>
  <c r="P132" i="4"/>
  <c r="BK132" i="4"/>
  <c r="J132" i="4"/>
  <c r="BE132" i="4"/>
  <c r="BI130" i="4"/>
  <c r="BH130" i="4"/>
  <c r="BG130" i="4"/>
  <c r="BF130" i="4"/>
  <c r="T130" i="4"/>
  <c r="R130" i="4"/>
  <c r="P130" i="4"/>
  <c r="BK130" i="4"/>
  <c r="BK121" i="4" s="1"/>
  <c r="J130" i="4"/>
  <c r="BE130" i="4" s="1"/>
  <c r="BI128" i="4"/>
  <c r="BH128" i="4"/>
  <c r="BG128" i="4"/>
  <c r="BF128" i="4"/>
  <c r="T128" i="4"/>
  <c r="R128" i="4"/>
  <c r="P128" i="4"/>
  <c r="P121" i="4" s="1"/>
  <c r="P120" i="4" s="1"/>
  <c r="P119" i="4" s="1"/>
  <c r="AU97" i="1" s="1"/>
  <c r="BK128" i="4"/>
  <c r="J128" i="4"/>
  <c r="BE128" i="4" s="1"/>
  <c r="BI126" i="4"/>
  <c r="BH126" i="4"/>
  <c r="BG126" i="4"/>
  <c r="BF126" i="4"/>
  <c r="T126" i="4"/>
  <c r="T121" i="4" s="1"/>
  <c r="T120" i="4" s="1"/>
  <c r="T119" i="4" s="1"/>
  <c r="R126" i="4"/>
  <c r="P126" i="4"/>
  <c r="BK126" i="4"/>
  <c r="J126" i="4"/>
  <c r="BE126" i="4" s="1"/>
  <c r="BI124" i="4"/>
  <c r="BH124" i="4"/>
  <c r="BG124" i="4"/>
  <c r="F35" i="4" s="1"/>
  <c r="BB97" i="1" s="1"/>
  <c r="BF124" i="4"/>
  <c r="T124" i="4"/>
  <c r="R124" i="4"/>
  <c r="P124" i="4"/>
  <c r="BK124" i="4"/>
  <c r="J124" i="4"/>
  <c r="BE124" i="4"/>
  <c r="J33" i="4" s="1"/>
  <c r="AV97" i="1" s="1"/>
  <c r="BI122" i="4"/>
  <c r="BH122" i="4"/>
  <c r="BG122" i="4"/>
  <c r="BF122" i="4"/>
  <c r="T122" i="4"/>
  <c r="R122" i="4"/>
  <c r="P122" i="4"/>
  <c r="BK122" i="4"/>
  <c r="J122" i="4"/>
  <c r="BE122" i="4"/>
  <c r="J116" i="4"/>
  <c r="F115" i="4"/>
  <c r="F113" i="4"/>
  <c r="E111" i="4"/>
  <c r="J92" i="4"/>
  <c r="F91" i="4"/>
  <c r="F89" i="4"/>
  <c r="E87" i="4"/>
  <c r="J21" i="4"/>
  <c r="E21" i="4"/>
  <c r="J91" i="4" s="1"/>
  <c r="J115" i="4"/>
  <c r="J20" i="4"/>
  <c r="J18" i="4"/>
  <c r="E18" i="4"/>
  <c r="J17" i="4"/>
  <c r="J12" i="4"/>
  <c r="E7" i="4"/>
  <c r="E85" i="4" s="1"/>
  <c r="E109" i="4"/>
  <c r="J37" i="3"/>
  <c r="J36" i="3"/>
  <c r="AY96" i="1" s="1"/>
  <c r="J35" i="3"/>
  <c r="AX96" i="1"/>
  <c r="BI166" i="3"/>
  <c r="BH166" i="3"/>
  <c r="BG166" i="3"/>
  <c r="BF166" i="3"/>
  <c r="T166" i="3"/>
  <c r="T164" i="3" s="1"/>
  <c r="R166" i="3"/>
  <c r="P166" i="3"/>
  <c r="BK166" i="3"/>
  <c r="J166" i="3"/>
  <c r="BE166" i="3"/>
  <c r="BI165" i="3"/>
  <c r="BH165" i="3"/>
  <c r="BG165" i="3"/>
  <c r="F35" i="3" s="1"/>
  <c r="BB96" i="1" s="1"/>
  <c r="BF165" i="3"/>
  <c r="T165" i="3"/>
  <c r="R165" i="3"/>
  <c r="R164" i="3"/>
  <c r="P165" i="3"/>
  <c r="P164" i="3"/>
  <c r="BK165" i="3"/>
  <c r="BK164" i="3"/>
  <c r="J164" i="3" s="1"/>
  <c r="J102" i="3" s="1"/>
  <c r="J165" i="3"/>
  <c r="BE165" i="3" s="1"/>
  <c r="BI162" i="3"/>
  <c r="BH162" i="3"/>
  <c r="BG162" i="3"/>
  <c r="BF162" i="3"/>
  <c r="T162" i="3"/>
  <c r="R162" i="3"/>
  <c r="P162" i="3"/>
  <c r="BK162" i="3"/>
  <c r="J162" i="3"/>
  <c r="BE162" i="3"/>
  <c r="BI160" i="3"/>
  <c r="BH160" i="3"/>
  <c r="BG160" i="3"/>
  <c r="BF160" i="3"/>
  <c r="T160" i="3"/>
  <c r="R160" i="3"/>
  <c r="R155" i="3" s="1"/>
  <c r="P160" i="3"/>
  <c r="BK160" i="3"/>
  <c r="J160" i="3"/>
  <c r="BE160" i="3"/>
  <c r="BI158" i="3"/>
  <c r="BH158" i="3"/>
  <c r="BG158" i="3"/>
  <c r="BF158" i="3"/>
  <c r="T158" i="3"/>
  <c r="R158" i="3"/>
  <c r="P158" i="3"/>
  <c r="P155" i="3" s="1"/>
  <c r="BK158" i="3"/>
  <c r="BK155" i="3" s="1"/>
  <c r="J155" i="3" s="1"/>
  <c r="J101" i="3" s="1"/>
  <c r="J158" i="3"/>
  <c r="BE158" i="3"/>
  <c r="BI156" i="3"/>
  <c r="BH156" i="3"/>
  <c r="BG156" i="3"/>
  <c r="BF156" i="3"/>
  <c r="T156" i="3"/>
  <c r="T155" i="3"/>
  <c r="R156" i="3"/>
  <c r="P156" i="3"/>
  <c r="BK156" i="3"/>
  <c r="J156" i="3"/>
  <c r="BE156" i="3" s="1"/>
  <c r="BI153" i="3"/>
  <c r="BH153" i="3"/>
  <c r="BG153" i="3"/>
  <c r="BF153" i="3"/>
  <c r="T153" i="3"/>
  <c r="R153" i="3"/>
  <c r="P153" i="3"/>
  <c r="BK153" i="3"/>
  <c r="J153" i="3"/>
  <c r="BE153" i="3"/>
  <c r="BI151" i="3"/>
  <c r="BH151" i="3"/>
  <c r="BG151" i="3"/>
  <c r="BF151" i="3"/>
  <c r="T151" i="3"/>
  <c r="R151" i="3"/>
  <c r="P151" i="3"/>
  <c r="BK151" i="3"/>
  <c r="J151" i="3"/>
  <c r="BE151" i="3"/>
  <c r="BI149" i="3"/>
  <c r="BH149" i="3"/>
  <c r="BG149" i="3"/>
  <c r="BF149" i="3"/>
  <c r="T149" i="3"/>
  <c r="R149" i="3"/>
  <c r="R142" i="3" s="1"/>
  <c r="P149" i="3"/>
  <c r="BK149" i="3"/>
  <c r="J149" i="3"/>
  <c r="BE149" i="3"/>
  <c r="BI147" i="3"/>
  <c r="BH147" i="3"/>
  <c r="BG147" i="3"/>
  <c r="BF147" i="3"/>
  <c r="T147" i="3"/>
  <c r="R147" i="3"/>
  <c r="P147" i="3"/>
  <c r="P142" i="3" s="1"/>
  <c r="BK147" i="3"/>
  <c r="J147" i="3"/>
  <c r="BE147" i="3"/>
  <c r="BI145" i="3"/>
  <c r="BH145" i="3"/>
  <c r="BG145" i="3"/>
  <c r="BF145" i="3"/>
  <c r="T145" i="3"/>
  <c r="T142" i="3" s="1"/>
  <c r="R145" i="3"/>
  <c r="P145" i="3"/>
  <c r="BK145" i="3"/>
  <c r="J145" i="3"/>
  <c r="BE145" i="3"/>
  <c r="BI143" i="3"/>
  <c r="BH143" i="3"/>
  <c r="BG143" i="3"/>
  <c r="BF143" i="3"/>
  <c r="T143" i="3"/>
  <c r="R143" i="3"/>
  <c r="P143" i="3"/>
  <c r="BK143" i="3"/>
  <c r="BK142" i="3"/>
  <c r="J142" i="3" s="1"/>
  <c r="J100" i="3" s="1"/>
  <c r="J143" i="3"/>
  <c r="BE143" i="3" s="1"/>
  <c r="BI140" i="3"/>
  <c r="BH140" i="3"/>
  <c r="BG140" i="3"/>
  <c r="BF140" i="3"/>
  <c r="T140" i="3"/>
  <c r="R140" i="3"/>
  <c r="P140" i="3"/>
  <c r="BK140" i="3"/>
  <c r="BK137" i="3" s="1"/>
  <c r="J137" i="3" s="1"/>
  <c r="J99" i="3" s="1"/>
  <c r="J140" i="3"/>
  <c r="BE140" i="3"/>
  <c r="BI138" i="3"/>
  <c r="BH138" i="3"/>
  <c r="BG138" i="3"/>
  <c r="BF138" i="3"/>
  <c r="T138" i="3"/>
  <c r="T137" i="3"/>
  <c r="R138" i="3"/>
  <c r="R137" i="3"/>
  <c r="P138" i="3"/>
  <c r="P137" i="3"/>
  <c r="BK138" i="3"/>
  <c r="J138" i="3"/>
  <c r="BE138" i="3" s="1"/>
  <c r="BI135" i="3"/>
  <c r="BH135" i="3"/>
  <c r="BG135" i="3"/>
  <c r="BF135" i="3"/>
  <c r="T135" i="3"/>
  <c r="R135" i="3"/>
  <c r="P135" i="3"/>
  <c r="BK135" i="3"/>
  <c r="J135" i="3"/>
  <c r="BE135" i="3"/>
  <c r="BI133" i="3"/>
  <c r="BH133" i="3"/>
  <c r="BG133" i="3"/>
  <c r="BF133" i="3"/>
  <c r="T133" i="3"/>
  <c r="R133" i="3"/>
  <c r="P133" i="3"/>
  <c r="BK133" i="3"/>
  <c r="J133" i="3"/>
  <c r="BE133" i="3"/>
  <c r="BI131" i="3"/>
  <c r="BH131" i="3"/>
  <c r="BG131" i="3"/>
  <c r="BF131" i="3"/>
  <c r="T131" i="3"/>
  <c r="R131" i="3"/>
  <c r="P131" i="3"/>
  <c r="BK131" i="3"/>
  <c r="J131" i="3"/>
  <c r="BE131" i="3"/>
  <c r="J33" i="3" s="1"/>
  <c r="AV96" i="1" s="1"/>
  <c r="AT96" i="1" s="1"/>
  <c r="BI129" i="3"/>
  <c r="BH129" i="3"/>
  <c r="BG129" i="3"/>
  <c r="BF129" i="3"/>
  <c r="T129" i="3"/>
  <c r="R129" i="3"/>
  <c r="P129" i="3"/>
  <c r="BK129" i="3"/>
  <c r="J129" i="3"/>
  <c r="BE129" i="3"/>
  <c r="BI127" i="3"/>
  <c r="BH127" i="3"/>
  <c r="BG127" i="3"/>
  <c r="BF127" i="3"/>
  <c r="T127" i="3"/>
  <c r="R127" i="3"/>
  <c r="R124" i="3" s="1"/>
  <c r="P127" i="3"/>
  <c r="BK127" i="3"/>
  <c r="J127" i="3"/>
  <c r="BE127" i="3"/>
  <c r="BI125" i="3"/>
  <c r="BH125" i="3"/>
  <c r="BG125" i="3"/>
  <c r="BF125" i="3"/>
  <c r="J34" i="3" s="1"/>
  <c r="AW96" i="1"/>
  <c r="T125" i="3"/>
  <c r="T124" i="3"/>
  <c r="R125" i="3"/>
  <c r="P125" i="3"/>
  <c r="P124" i="3"/>
  <c r="BK125" i="3"/>
  <c r="J125" i="3"/>
  <c r="BE125" i="3"/>
  <c r="J119" i="3"/>
  <c r="F118" i="3"/>
  <c r="F116" i="3"/>
  <c r="E114" i="3"/>
  <c r="J92" i="3"/>
  <c r="F91" i="3"/>
  <c r="F89" i="3"/>
  <c r="E87" i="3"/>
  <c r="J21" i="3"/>
  <c r="E21" i="3"/>
  <c r="J20" i="3"/>
  <c r="J18" i="3"/>
  <c r="E18" i="3"/>
  <c r="F119" i="3"/>
  <c r="F92" i="3"/>
  <c r="J17" i="3"/>
  <c r="J12" i="3"/>
  <c r="J116" i="3"/>
  <c r="J89" i="3"/>
  <c r="E7" i="3"/>
  <c r="J37" i="2"/>
  <c r="J36" i="2"/>
  <c r="AY95" i="1" s="1"/>
  <c r="J35" i="2"/>
  <c r="AX95" i="1" s="1"/>
  <c r="BI121" i="2"/>
  <c r="F37" i="2" s="1"/>
  <c r="BD95" i="1" s="1"/>
  <c r="BH121" i="2"/>
  <c r="F36" i="2"/>
  <c r="BC95" i="1" s="1"/>
  <c r="BG121" i="2"/>
  <c r="F35" i="2" s="1"/>
  <c r="BB95" i="1"/>
  <c r="BF121" i="2"/>
  <c r="J34" i="2"/>
  <c r="AW95" i="1"/>
  <c r="F34" i="2"/>
  <c r="BA95" i="1" s="1"/>
  <c r="T121" i="2"/>
  <c r="T120" i="2" s="1"/>
  <c r="T119" i="2"/>
  <c r="T118" i="2" s="1"/>
  <c r="R121" i="2"/>
  <c r="R120" i="2"/>
  <c r="R119" i="2" s="1"/>
  <c r="R118" i="2" s="1"/>
  <c r="P121" i="2"/>
  <c r="P120" i="2" s="1"/>
  <c r="P119" i="2"/>
  <c r="P118" i="2" s="1"/>
  <c r="AU95" i="1" s="1"/>
  <c r="BK121" i="2"/>
  <c r="BK120" i="2"/>
  <c r="J121" i="2"/>
  <c r="BE121" i="2"/>
  <c r="J33" i="2" s="1"/>
  <c r="AV95" i="1"/>
  <c r="AT95" i="1" s="1"/>
  <c r="J115" i="2"/>
  <c r="F114" i="2"/>
  <c r="F112" i="2"/>
  <c r="E110" i="2"/>
  <c r="J92" i="2"/>
  <c r="F91" i="2"/>
  <c r="F89" i="2"/>
  <c r="E87" i="2"/>
  <c r="J21" i="2"/>
  <c r="E21" i="2"/>
  <c r="J91" i="2" s="1"/>
  <c r="J114" i="2"/>
  <c r="J20" i="2"/>
  <c r="J18" i="2"/>
  <c r="E18" i="2"/>
  <c r="J17" i="2"/>
  <c r="J12" i="2"/>
  <c r="E7" i="2"/>
  <c r="E85" i="2" s="1"/>
  <c r="AS94" i="1"/>
  <c r="L90" i="1"/>
  <c r="AM90" i="1"/>
  <c r="AM89" i="1"/>
  <c r="L89" i="1"/>
  <c r="AM87" i="1"/>
  <c r="L87" i="1"/>
  <c r="L85" i="1"/>
  <c r="L84" i="1"/>
  <c r="J121" i="4" l="1"/>
  <c r="J98" i="4" s="1"/>
  <c r="BK120" i="4"/>
  <c r="R123" i="3"/>
  <c r="R122" i="3" s="1"/>
  <c r="AT98" i="1"/>
  <c r="AU94" i="1"/>
  <c r="T122" i="5"/>
  <c r="T121" i="5" s="1"/>
  <c r="F33" i="3"/>
  <c r="AZ96" i="1" s="1"/>
  <c r="F36" i="3"/>
  <c r="BC96" i="1" s="1"/>
  <c r="BC94" i="1" s="1"/>
  <c r="J113" i="4"/>
  <c r="J89" i="4"/>
  <c r="J34" i="5"/>
  <c r="AW98" i="1" s="1"/>
  <c r="F116" i="4"/>
  <c r="F92" i="4"/>
  <c r="J118" i="3"/>
  <c r="J91" i="3"/>
  <c r="J117" i="5"/>
  <c r="J91" i="5"/>
  <c r="J112" i="2"/>
  <c r="J89" i="2"/>
  <c r="J120" i="2"/>
  <c r="J98" i="2" s="1"/>
  <c r="BK119" i="2"/>
  <c r="BK124" i="3"/>
  <c r="R121" i="4"/>
  <c r="R120" i="4" s="1"/>
  <c r="R119" i="4" s="1"/>
  <c r="P123" i="3"/>
  <c r="P122" i="3" s="1"/>
  <c r="AU96" i="1" s="1"/>
  <c r="F37" i="4"/>
  <c r="BD97" i="1" s="1"/>
  <c r="J34" i="4"/>
  <c r="AW97" i="1" s="1"/>
  <c r="AT97" i="1" s="1"/>
  <c r="F34" i="4"/>
  <c r="BA97" i="1" s="1"/>
  <c r="F115" i="2"/>
  <c r="F92" i="2"/>
  <c r="F36" i="4"/>
  <c r="BC97" i="1" s="1"/>
  <c r="F33" i="5"/>
  <c r="AZ98" i="1" s="1"/>
  <c r="BB94" i="1"/>
  <c r="E112" i="3"/>
  <c r="E85" i="3"/>
  <c r="T123" i="3"/>
  <c r="T122" i="3" s="1"/>
  <c r="E108" i="2"/>
  <c r="F37" i="3"/>
  <c r="BD96" i="1" s="1"/>
  <c r="BD94" i="1" s="1"/>
  <c r="W33" i="1" s="1"/>
  <c r="F33" i="4"/>
  <c r="AZ97" i="1" s="1"/>
  <c r="BK123" i="5"/>
  <c r="E85" i="5"/>
  <c r="BK118" i="6"/>
  <c r="J118" i="6" s="1"/>
  <c r="F33" i="2"/>
  <c r="AZ95" i="1" s="1"/>
  <c r="AZ94" i="1" s="1"/>
  <c r="F34" i="3"/>
  <c r="BA96" i="1" s="1"/>
  <c r="BA94" i="1" s="1"/>
  <c r="F34" i="5"/>
  <c r="BA98" i="1" s="1"/>
  <c r="W32" i="1" l="1"/>
  <c r="AY94" i="1"/>
  <c r="W30" i="1"/>
  <c r="AW94" i="1"/>
  <c r="AK30" i="1" s="1"/>
  <c r="W29" i="1"/>
  <c r="AV94" i="1"/>
  <c r="J30" i="6"/>
  <c r="J96" i="6"/>
  <c r="J120" i="4"/>
  <c r="J97" i="4" s="1"/>
  <c r="BK119" i="4"/>
  <c r="J119" i="4" s="1"/>
  <c r="AX94" i="1"/>
  <c r="W31" i="1"/>
  <c r="J123" i="5"/>
  <c r="J98" i="5" s="1"/>
  <c r="BK122" i="5"/>
  <c r="J119" i="2"/>
  <c r="J97" i="2" s="1"/>
  <c r="BK118" i="2"/>
  <c r="J118" i="2" s="1"/>
  <c r="J124" i="3"/>
  <c r="J98" i="3" s="1"/>
  <c r="BK123" i="3"/>
  <c r="J96" i="2" l="1"/>
  <c r="J30" i="2"/>
  <c r="AK29" i="1"/>
  <c r="AT94" i="1"/>
  <c r="AG99" i="1"/>
  <c r="AN99" i="1" s="1"/>
  <c r="J39" i="6"/>
  <c r="BK121" i="5"/>
  <c r="J121" i="5" s="1"/>
  <c r="J122" i="5"/>
  <c r="J97" i="5" s="1"/>
  <c r="BK122" i="3"/>
  <c r="J122" i="3" s="1"/>
  <c r="J123" i="3"/>
  <c r="J97" i="3" s="1"/>
  <c r="J96" i="4"/>
  <c r="J30" i="4"/>
  <c r="J39" i="2" l="1"/>
  <c r="AG95" i="1"/>
  <c r="J96" i="5"/>
  <c r="J30" i="5"/>
  <c r="J39" i="4"/>
  <c r="AG97" i="1"/>
  <c r="AN97" i="1" s="1"/>
  <c r="J96" i="3"/>
  <c r="J30" i="3"/>
  <c r="AG96" i="1" l="1"/>
  <c r="AN96" i="1" s="1"/>
  <c r="J39" i="3"/>
  <c r="AG98" i="1"/>
  <c r="AN98" i="1" s="1"/>
  <c r="J39" i="5"/>
  <c r="AG94" i="1"/>
  <c r="AN95" i="1"/>
  <c r="AN94" i="1" l="1"/>
  <c r="AK26" i="1"/>
  <c r="AK35" i="1" s="1"/>
</calcChain>
</file>

<file path=xl/sharedStrings.xml><?xml version="1.0" encoding="utf-8"?>
<sst xmlns="http://schemas.openxmlformats.org/spreadsheetml/2006/main" count="2210" uniqueCount="399">
  <si>
    <t>Export Komplet</t>
  </si>
  <si>
    <t/>
  </si>
  <si>
    <t>2.0</t>
  </si>
  <si>
    <t>ZAMOK</t>
  </si>
  <si>
    <t>False</t>
  </si>
  <si>
    <t>{8e76122a-9a1f-48b1-8ed4-e5c93915aabb}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</si>
  <si>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</si>
  <si>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</si>
  <si>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</si>
  <si>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</si>
  <si>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</si>
  <si>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</si>
  <si>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</si>
  <si>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2952/002</t>
  </si>
  <si>
    <t>Stavba:</t>
  </si>
  <si>
    <t>Bečva, Přerov – protipovodňová ochrana města nad jezem (DÚR) - II. etapa</t>
  </si>
  <si>
    <t>0,1</t>
  </si>
  <si>
    <t>KSO:</t>
  </si>
  <si>
    <t>832</t>
  </si>
  <si>
    <t>CC-CZ:</t>
  </si>
  <si>
    <t>2</t>
  </si>
  <si>
    <t>1</t>
  </si>
  <si>
    <t>Místo:</t>
  </si>
  <si>
    <t xml:space="preserve"> </t>
  </si>
  <si>
    <t>Datum:</t>
  </si>
  <si>
    <t>15. 4. 2017</t>
  </si>
  <si>
    <t>10</t>
  </si>
  <si>
    <t>CZ-CPV:</t>
  </si>
  <si>
    <t>45000000-7</t>
  </si>
  <si>
    <t>CZ-CPA:</t>
  </si>
  <si>
    <t>42</t>
  </si>
  <si>
    <t>100</t>
  </si>
  <si>
    <t>Zadavatel:</t>
  </si>
  <si>
    <t>IČ:</t>
  </si>
  <si>
    <t>70890013</t>
  </si>
  <si>
    <t>Povodí Moravy, s.p.</t>
  </si>
  <si>
    <t>DIČ:</t>
  </si>
  <si>
    <t>CZ70890013</t>
  </si>
  <si>
    <t>Zhotovitel:</t>
  </si>
  <si>
    <t>Projektant:</t>
  </si>
  <si>
    <t>47116901</t>
  </si>
  <si>
    <t>Vodohospodářský rozvoj a výstavba a.s.</t>
  </si>
  <si>
    <t>CZ47116901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</si>
  <si>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</si>
  <si>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</si>
  <si>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</si>
  <si>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</si>
  <si>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</si>
  <si>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</si>
  <si>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</si>
  <si>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</si>
  <si>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</si>
  <si>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</si>
  <si>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</si>
  <si>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</si>
  <si>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</si>
  <si>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</si>
  <si>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</si>
  <si>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</si>
  <si>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</si>
  <si>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</si>
  <si>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</si>
  <si>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</si>
  <si>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</si>
  <si>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</si>
  <si>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</si>
  <si>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</si>
  <si>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</si>
  <si>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</si>
  <si>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</si>
  <si>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</si>
  <si>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</si>
  <si>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</si>
  <si>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</si>
  <si>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</si>
  <si>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</si>
  <si>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</si>
  <si>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</si>
  <si>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</si>
  <si>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</si>
  <si>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</si>
  <si>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</si>
  <si>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</si>
  <si>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</si>
  <si>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</si>
  <si>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</si>
  <si>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</si>
  <si>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</si>
  <si>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</si>
  <si>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</si>
  <si>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</si>
  <si>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</si>
  <si>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VON</t>
  </si>
  <si>
    <t>STA</t>
  </si>
  <si>
    <t>{90c57b98-32b6-4f53-a4d9-056b75789862}</t>
  </si>
  <si>
    <t>SO-07</t>
  </si>
  <si>
    <t>Opatření č. 2/40 - záchytný profil nad Přerovem</t>
  </si>
  <si>
    <t>{bcda7f21-569f-4e90-af52-7ef48acc1970}</t>
  </si>
  <si>
    <t>SO-09</t>
  </si>
  <si>
    <t>Kácení a náhradní výsadba</t>
  </si>
  <si>
    <t>{387de80f-f7a1-4e57-8e03-cca6dbdb41df}</t>
  </si>
  <si>
    <t>SO-12</t>
  </si>
  <si>
    <t>Obslužná komunikace</t>
  </si>
  <si>
    <t>{a93e11f6-f9f9-4188-8960-c5f2bc23d517}</t>
  </si>
  <si>
    <t>SO-14</t>
  </si>
  <si>
    <t>Přeložka nadzemního vedeni VN 22 kV</t>
  </si>
  <si>
    <t>ING</t>
  </si>
  <si>
    <t>{44dc55d0-bc58-495b-97d0-fd411cf42736}</t>
  </si>
  <si>
    <t>KRYCÍ LIST SOUPISU PRACÍ</t>
  </si>
  <si>
    <t>Objekt:</t>
  </si>
  <si>
    <t>SO-00 - VON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</si>
  <si>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</si>
  <si>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</si>
  <si>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</si>
  <si>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</si>
  <si>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</si>
  <si>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</si>
  <si>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</si>
  <si>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</si>
  <si>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</si>
  <si>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</si>
  <si>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</si>
  <si>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</si>
  <si>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</si>
  <si>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</si>
  <si>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</si>
  <si>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</si>
  <si>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</si>
  <si>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</si>
  <si>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</si>
  <si>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</si>
  <si>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</si>
  <si>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</si>
  <si>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</si>
  <si>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</si>
  <si>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VRN9</t>
  </si>
  <si>
    <t>Ostatní náklady</t>
  </si>
  <si>
    <t>K</t>
  </si>
  <si>
    <t>090001000</t>
  </si>
  <si>
    <t>…</t>
  </si>
  <si>
    <t>CS ÚRS 2019 02</t>
  </si>
  <si>
    <t>1024</t>
  </si>
  <si>
    <t>-548009569</t>
  </si>
  <si>
    <t>VV</t>
  </si>
  <si>
    <t>"Odhad cca 3 % z PRN"1</t>
  </si>
  <si>
    <t>SO-07 - Opatření č. 2/40 - záchytný profil nad Přerovem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</si>
  <si>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</si>
  <si>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</si>
  <si>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</si>
  <si>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</si>
  <si>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</si>
  <si>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998 - Přesun hmot</t>
  </si>
  <si>
    <t>HSV</t>
  </si>
  <si>
    <t>Práce a dodávky HSV</t>
  </si>
  <si>
    <t>Zemní práce</t>
  </si>
  <si>
    <t>121101101R</t>
  </si>
  <si>
    <t>Sejmutí ornice s přemístěním na vzdálenost do 50 m včetně složení a naložení</t>
  </si>
  <si>
    <t>m3</t>
  </si>
  <si>
    <t>4</t>
  </si>
  <si>
    <t>-1561514164</t>
  </si>
  <si>
    <t>1424</t>
  </si>
  <si>
    <t>122201104R</t>
  </si>
  <si>
    <t>Odkopávky a prokopávky nezapažené v hornině tř. 3 objem přes 5000 m3</t>
  </si>
  <si>
    <t>-2050939879</t>
  </si>
  <si>
    <t>19797</t>
  </si>
  <si>
    <t>3</t>
  </si>
  <si>
    <t>151101103R</t>
  </si>
  <si>
    <t>Zřízení a odstranění příložného pažení a rozepření stěn rýh hl do 8 m</t>
  </si>
  <si>
    <t>m2</t>
  </si>
  <si>
    <t>1616778211</t>
  </si>
  <si>
    <t>737</t>
  </si>
  <si>
    <t>162606112R</t>
  </si>
  <si>
    <t>Vodorovné přemístění zemin schopných zúrodnění do 5 km včetně naložení, složení a rozhrnutí</t>
  </si>
  <si>
    <t>-481173947</t>
  </si>
  <si>
    <t>162701105R</t>
  </si>
  <si>
    <t>Vodorovné přemístění přebytečného výkopku na skládku do 10 km z horniny tř. 1 až 4 vč. poplatku za uložení</t>
  </si>
  <si>
    <t>-1964959959</t>
  </si>
  <si>
    <t>18121</t>
  </si>
  <si>
    <t>6</t>
  </si>
  <si>
    <t>174101101R</t>
  </si>
  <si>
    <t>Zásyp jam, šachet rýh nebo kolem objektů sypaninou se zhutněním včetně přesunů zeminy v místě stavby</t>
  </si>
  <si>
    <t>-297344063</t>
  </si>
  <si>
    <t>1676</t>
  </si>
  <si>
    <t>Zakládání</t>
  </si>
  <si>
    <t>7</t>
  </si>
  <si>
    <t>226211514R</t>
  </si>
  <si>
    <t>Vrtné práce pro osazení demontovatelných česlí</t>
  </si>
  <si>
    <t>m</t>
  </si>
  <si>
    <t>946865446</t>
  </si>
  <si>
    <t>75</t>
  </si>
  <si>
    <t>8</t>
  </si>
  <si>
    <t>283111123R</t>
  </si>
  <si>
    <t>Stabilizační piloty dělící železobetonové stěny, zřízení, dodávka</t>
  </si>
  <si>
    <t>-112439038</t>
  </si>
  <si>
    <t>400</t>
  </si>
  <si>
    <t>Svislé a kompletní konstrukce</t>
  </si>
  <si>
    <t>9</t>
  </si>
  <si>
    <t>321222111</t>
  </si>
  <si>
    <t>Zdění obkladního zdiva vodních staveb řádkového</t>
  </si>
  <si>
    <t>CS ÚRS 2016 01</t>
  </si>
  <si>
    <t>-1673956546</t>
  </si>
  <si>
    <t>307</t>
  </si>
  <si>
    <t>M</t>
  </si>
  <si>
    <t>583807600</t>
  </si>
  <si>
    <t>kámen lomový rigol DR 20,25,30</t>
  </si>
  <si>
    <t>t</t>
  </si>
  <si>
    <t>109262049</t>
  </si>
  <si>
    <t>307*2,5 'Přepočtené koeficientem množství</t>
  </si>
  <si>
    <t>11</t>
  </si>
  <si>
    <t>321321116</t>
  </si>
  <si>
    <t>Konstrukce vodních staveb ze ŽB mrazuvzdorného tř. C 30/37</t>
  </si>
  <si>
    <t>-1427417265</t>
  </si>
  <si>
    <t>1764</t>
  </si>
  <si>
    <t>12</t>
  </si>
  <si>
    <t>321351010</t>
  </si>
  <si>
    <t>Bednění konstrukcí vodních staveb rovinné - zřízení</t>
  </si>
  <si>
    <t>-2039500015</t>
  </si>
  <si>
    <t>2910</t>
  </si>
  <si>
    <t>13</t>
  </si>
  <si>
    <t>321352010</t>
  </si>
  <si>
    <t>Bednění konstrukcí vodních staveb rovinné - odstranění</t>
  </si>
  <si>
    <t>-1562958813</t>
  </si>
  <si>
    <t>14</t>
  </si>
  <si>
    <t>321366111</t>
  </si>
  <si>
    <t>Výztuž železobetonových konstrukcí vodních staveb z oceli 10 505 D do 12 mm</t>
  </si>
  <si>
    <t>748368342</t>
  </si>
  <si>
    <t>88</t>
  </si>
  <si>
    <t>Vodorovné konstrukce</t>
  </si>
  <si>
    <t>451311541</t>
  </si>
  <si>
    <t>Podklad pro dlažbu z betonu prostého mrazuvzdorného tř. C 25/30 vrstva tl nad 200 do 250 mm</t>
  </si>
  <si>
    <t>-1451869582</t>
  </si>
  <si>
    <t>1668</t>
  </si>
  <si>
    <t>16</t>
  </si>
  <si>
    <t>451315114</t>
  </si>
  <si>
    <t>Podkladní nebo výplňová vrstva z betonu C 12/15 tl do 100 mm</t>
  </si>
  <si>
    <t>-1272816679</t>
  </si>
  <si>
    <t>2681</t>
  </si>
  <si>
    <t>17</t>
  </si>
  <si>
    <t>463212121</t>
  </si>
  <si>
    <t>Rovnanina z lomového kamene s vyklínováním spár těženým kamenivem</t>
  </si>
  <si>
    <t>-59550664</t>
  </si>
  <si>
    <t>4759</t>
  </si>
  <si>
    <t>18</t>
  </si>
  <si>
    <t>465512327</t>
  </si>
  <si>
    <t>Dlažba z lomového kamene na sucho se zalitím spár cementovou maltou tl 300 mm</t>
  </si>
  <si>
    <t>-2007240190</t>
  </si>
  <si>
    <t>998</t>
  </si>
  <si>
    <t>Přesun hmot</t>
  </si>
  <si>
    <t>19</t>
  </si>
  <si>
    <t>998332011</t>
  </si>
  <si>
    <t>Přesun hmot pro úpravy vodních toků a kanály</t>
  </si>
  <si>
    <t>-407182732</t>
  </si>
  <si>
    <t>20</t>
  </si>
  <si>
    <t>140332340R</t>
  </si>
  <si>
    <t>Demontovatelné piloty "česle" včetně montážních prací</t>
  </si>
  <si>
    <t>32</t>
  </si>
  <si>
    <t>2028128536</t>
  </si>
  <si>
    <t>165</t>
  </si>
  <si>
    <t>SO-09 - Kácení a náhradní výsadba</t>
  </si>
  <si>
    <t xml:space="preserve">    997 - Přesun sutě</t>
  </si>
  <si>
    <t>111201101</t>
  </si>
  <si>
    <t>Odstranění křovin a stromů průměru kmene do 100 mm i s kořeny z celkové plochy do 1000 m2</t>
  </si>
  <si>
    <t>1137085692</t>
  </si>
  <si>
    <t>995</t>
  </si>
  <si>
    <t>111201401</t>
  </si>
  <si>
    <t>Spálení křovin a stromů průměru kmene do 100 mm</t>
  </si>
  <si>
    <t>1870671618</t>
  </si>
  <si>
    <t>112151312</t>
  </si>
  <si>
    <t>Kácení stromu bez postupného spouštění koruny a kmene D do 0,3 m</t>
  </si>
  <si>
    <t>kus</t>
  </si>
  <si>
    <t>983295927</t>
  </si>
  <si>
    <t>67</t>
  </si>
  <si>
    <t>112151314</t>
  </si>
  <si>
    <t>Kácení stromu bez postupného spouštění koruny a kmene D do 0,5 m</t>
  </si>
  <si>
    <t>1361323387</t>
  </si>
  <si>
    <t>53</t>
  </si>
  <si>
    <t>112151318</t>
  </si>
  <si>
    <t>Kácení stromu bez postupného spouštění koruny a kmene D do 0,9 m</t>
  </si>
  <si>
    <t>-1811857727</t>
  </si>
  <si>
    <t>112201101</t>
  </si>
  <si>
    <t>Odstranění pařezů D do 300 mm</t>
  </si>
  <si>
    <t>-1145507367</t>
  </si>
  <si>
    <t>112201102</t>
  </si>
  <si>
    <t>Odstranění pařezů D do 500 mm</t>
  </si>
  <si>
    <t>-1191166975</t>
  </si>
  <si>
    <t>54</t>
  </si>
  <si>
    <t>112201104</t>
  </si>
  <si>
    <t>Odstranění pařezů D do 900 mm</t>
  </si>
  <si>
    <t>1908528741</t>
  </si>
  <si>
    <t>162301401</t>
  </si>
  <si>
    <t>Vodorovné přemístění větví stromů listnatých do 5 km D kmene do 300 mm</t>
  </si>
  <si>
    <t>1658604991</t>
  </si>
  <si>
    <t>162301402</t>
  </si>
  <si>
    <t>Vodorovné přemístění větví stromů listnatých do 5 km D kmene do 500 mm</t>
  </si>
  <si>
    <t>-87658673</t>
  </si>
  <si>
    <t>162301404</t>
  </si>
  <si>
    <t>Vodorovné přemístění větví stromů listnatých do 5 km D kmene do 900 mm</t>
  </si>
  <si>
    <t>705875151</t>
  </si>
  <si>
    <t>162301411</t>
  </si>
  <si>
    <t>Vodorovné přemístění kmenů stromů listnatých do 5 km D kmene do 300 mm</t>
  </si>
  <si>
    <t>-1798560886</t>
  </si>
  <si>
    <t>162301412</t>
  </si>
  <si>
    <t>Vodorovné přemístění kmenů stromů listnatých do 5 km D kmene do 500 mm</t>
  </si>
  <si>
    <t>1133327188</t>
  </si>
  <si>
    <t>162301414</t>
  </si>
  <si>
    <t>Vodorovné přemístění kmenů stromů listnatých do 5 km D kmene do 900 mm</t>
  </si>
  <si>
    <t>286866318</t>
  </si>
  <si>
    <t>162301421</t>
  </si>
  <si>
    <t>Vodorovné přemístění pařezů do 5 km D do 300 mm</t>
  </si>
  <si>
    <t>1663550919</t>
  </si>
  <si>
    <t>162301422</t>
  </si>
  <si>
    <t>Vodorovné přemístění pařezů do 5 km D do 500 mm</t>
  </si>
  <si>
    <t>-1965104009</t>
  </si>
  <si>
    <t>162301424</t>
  </si>
  <si>
    <t>Vodorovné přemístění pařezů do 5 km D do 900 mm</t>
  </si>
  <si>
    <t>-993849750</t>
  </si>
  <si>
    <t>Zásyp jam, šachet rýh nebo kolem objektů sypaninou se zhutněním, získání zeminy, naložení, dovoz na stavbu, uložení a rozhrnutí ve vrstvách</t>
  </si>
  <si>
    <t>-1877374140</t>
  </si>
  <si>
    <t>135*1</t>
  </si>
  <si>
    <t>22</t>
  </si>
  <si>
    <t>174201201</t>
  </si>
  <si>
    <t>Zásyp jam po pařezech D pařezů do 300 mm</t>
  </si>
  <si>
    <t>1446453325</t>
  </si>
  <si>
    <t>23</t>
  </si>
  <si>
    <t>174201202</t>
  </si>
  <si>
    <t>Zásyp jam po pařezech D pařezů do 500 mm</t>
  </si>
  <si>
    <t>-997009513</t>
  </si>
  <si>
    <t>24</t>
  </si>
  <si>
    <t>174201204</t>
  </si>
  <si>
    <t>Zásyp jam po pařezech D pařezů do 900 mm</t>
  </si>
  <si>
    <t>-1787425661</t>
  </si>
  <si>
    <t>25</t>
  </si>
  <si>
    <t>R0901</t>
  </si>
  <si>
    <t>Výsadba dřeviny vč. hloubení jámy, zálivky, kotvení a péče</t>
  </si>
  <si>
    <t>-560415483</t>
  </si>
  <si>
    <t>120</t>
  </si>
  <si>
    <t>26</t>
  </si>
  <si>
    <t>R0902</t>
  </si>
  <si>
    <t>Výsadba keře vč. hloubení jámy, zálivky, ochrany a péče</t>
  </si>
  <si>
    <t>1022288774</t>
  </si>
  <si>
    <t>997</t>
  </si>
  <si>
    <t>Přesun sutě</t>
  </si>
  <si>
    <t>27</t>
  </si>
  <si>
    <t>997013811R</t>
  </si>
  <si>
    <t>Poplatek za uložení stromů, větví a kořenů na skládce (skládkovné)</t>
  </si>
  <si>
    <t>742171982</t>
  </si>
  <si>
    <t>135*2.5</t>
  </si>
  <si>
    <t>SO-12 - Obslužná komunikace</t>
  </si>
  <si>
    <t xml:space="preserve">    5 - Komunikace pozemní</t>
  </si>
  <si>
    <t>Sejmutí ornice s přemístěním na vzdálenost do 50 m a zpět včetně složení a naložení</t>
  </si>
  <si>
    <t>964368525</t>
  </si>
  <si>
    <t>2142</t>
  </si>
  <si>
    <t>122201102</t>
  </si>
  <si>
    <t>Odkopávky a prokopávky nezapažené v hornině tř. 3 objem do 1000 m3</t>
  </si>
  <si>
    <t>-630587134</t>
  </si>
  <si>
    <t>1071</t>
  </si>
  <si>
    <t>1642108121</t>
  </si>
  <si>
    <t>1877</t>
  </si>
  <si>
    <t>-664801931</t>
  </si>
  <si>
    <t>673</t>
  </si>
  <si>
    <t>-1660995195</t>
  </si>
  <si>
    <t>398</t>
  </si>
  <si>
    <t>181301112</t>
  </si>
  <si>
    <t>Rozprostření ornice tl vrstvy do 150 mm</t>
  </si>
  <si>
    <t>-1572632607</t>
  </si>
  <si>
    <t>2650</t>
  </si>
  <si>
    <t>181451121</t>
  </si>
  <si>
    <t>Založení lučního trávníku výsevem</t>
  </si>
  <si>
    <t>416713344</t>
  </si>
  <si>
    <t>181951102</t>
  </si>
  <si>
    <t>Úprava pláně v hornině tř. 1 až 4 se zhutněním</t>
  </si>
  <si>
    <t>-100997780</t>
  </si>
  <si>
    <t>4490</t>
  </si>
  <si>
    <t>212752213R</t>
  </si>
  <si>
    <t>Trativod z drenážních trubek plastových flexibilních D do 160 mm včetně lože otevřený výkop</t>
  </si>
  <si>
    <t>43447480</t>
  </si>
  <si>
    <t>525</t>
  </si>
  <si>
    <t>Komunikace pozemní</t>
  </si>
  <si>
    <t>564861111</t>
  </si>
  <si>
    <t>Podklad ze štěrkodrtě ŠD tl 200 mm</t>
  </si>
  <si>
    <t>1882960417</t>
  </si>
  <si>
    <t>564962111</t>
  </si>
  <si>
    <t>Podklad z mechanicky zpevněného kameniva MZK tl 200 mm</t>
  </si>
  <si>
    <t>441383919</t>
  </si>
  <si>
    <t>998225111</t>
  </si>
  <si>
    <t>Přesun hmot pro pozemní komunikace s krytem z kamene, monolitickým betonovým nebo živičným</t>
  </si>
  <si>
    <t>-1163694693</t>
  </si>
  <si>
    <t>SO-14 - Přeložka nadzemního vedeni VN 22 kV</t>
  </si>
  <si>
    <t>M - Práce a dodávky M</t>
  </si>
  <si>
    <t xml:space="preserve">    21-M - Elektromontáže</t>
  </si>
  <si>
    <t>Práce a dodávky M</t>
  </si>
  <si>
    <t>21-M</t>
  </si>
  <si>
    <t>Elektromontáže</t>
  </si>
  <si>
    <t>21-M.R1</t>
  </si>
  <si>
    <t>Přeložka vedení VN 22 kV</t>
  </si>
  <si>
    <t>kpl</t>
  </si>
  <si>
    <t>64</t>
  </si>
  <si>
    <t>-147800527</t>
  </si>
  <si>
    <t>"dle vyjádření ČEZ DI 1 130 000 + VON"1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</si>
</sst>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8" fillId="3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8" fillId="3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3" borderId="16" xfId="0" applyFont="1" applyFill="1" applyBorder="1" applyAlignment="1" applyProtection="1">
      <alignment horizontal="center" vertical="center" wrapText="1"/>
    </xf>
    <xf numFmtId="0" fontId="18" fillId="3" borderId="17" xfId="0" applyFont="1" applyFill="1" applyBorder="1" applyAlignment="1" applyProtection="1">
      <alignment horizontal="center" vertical="center" wrapText="1"/>
    </xf>
    <xf numFmtId="0" fontId="18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0" borderId="22" xfId="0" applyNumberFormat="1" applyFont="1" applyBorder="1" applyAlignment="1" applyProtection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19" fillId="0" borderId="19" xfId="0" applyFont="1" applyBorder="1" applyAlignment="1" applyProtection="1">
      <alignment horizontal="left" vertical="center"/>
    </xf>
    <xf numFmtId="0" fontId="19" fillId="0" borderId="20" xfId="0" applyFont="1" applyBorder="1" applyAlignment="1" applyProtection="1">
      <alignment horizontal="center"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18" fillId="3" borderId="6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8" fillId="3" borderId="7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164" fontId="1" fillId="0" borderId="0" xfId="0" applyNumberFormat="1" applyFont="1" applyAlignment="1" applyProtection="1">
      <alignment horizontal="lef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3" borderId="8" xfId="0" applyFont="1" applyFill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workbookViewId="0"/>
  </sheetViews>
  <sheetFormatPr defaultRowHeight="11.25" x14ac:dyDescent="0.2"/>
  <cols>
    <col min="1" max="1" width="7.1640625" style="1" customWidth="1"/>
    <col min="2" max="2" width="1.5" style="1" customWidth="1"/>
    <col min="3" max="3" width="3.5" style="1" customWidth="1"/>
    <col min="4" max="33" width="2.33203125" style="1" customWidth="1"/>
    <col min="34" max="34" width="2.83203125" style="1" customWidth="1"/>
    <col min="35" max="35" width="27.1640625" style="1" customWidth="1"/>
    <col min="36" max="37" width="2.1640625" style="1" customWidth="1"/>
    <col min="38" max="38" width="7.1640625" style="1" customWidth="1"/>
    <col min="39" max="39" width="2.83203125" style="1" customWidth="1"/>
    <col min="40" max="40" width="11.5" style="1" customWidth="1"/>
    <col min="41" max="41" width="6.5" style="1" customWidth="1"/>
    <col min="42" max="42" width="3.5" style="1" customWidth="1"/>
    <col min="43" max="43" width="13.5" style="1" hidden="1" customWidth="1"/>
    <col min="44" max="44" width="11.6640625" style="1" customWidth="1"/>
    <col min="45" max="47" width="22.1640625" style="1" hidden="1" customWidth="1"/>
    <col min="48" max="49" width="18.5" style="1" hidden="1" customWidth="1"/>
    <col min="50" max="51" width="21.5" style="1" hidden="1" customWidth="1"/>
    <col min="52" max="52" width="18.5" style="1" hidden="1" customWidth="1"/>
    <col min="53" max="53" width="16.5" style="1" hidden="1" customWidth="1"/>
    <col min="54" max="54" width="21.5" style="1" hidden="1" customWidth="1"/>
    <col min="55" max="55" width="18.5" style="1" hidden="1" customWidth="1"/>
    <col min="56" max="56" width="16.5" style="1" hidden="1" customWidth="1"/>
    <col min="57" max="57" width="57" style="1" customWidth="1"/>
    <col min="71" max="91" width="9.1640625" style="1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 x14ac:dyDescent="0.2">
      <c r="AR2" s="234"/>
      <c r="AS2" s="234"/>
      <c r="AT2" s="234"/>
      <c r="AU2" s="234"/>
      <c r="AV2" s="234"/>
      <c r="AW2" s="234"/>
      <c r="AX2" s="234"/>
      <c r="AY2" s="234"/>
      <c r="AZ2" s="234"/>
      <c r="BA2" s="234"/>
      <c r="BB2" s="234"/>
      <c r="BC2" s="234"/>
      <c r="BD2" s="234"/>
      <c r="BE2" s="234"/>
      <c r="BS2" s="15" t="s">
        <v>6</v>
      </c>
      <c r="BT2" s="15" t="s">
        <v>7</v>
      </c>
    </row>
    <row r="3" spans="1:74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 x14ac:dyDescent="0.2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S4" s="15" t="s">
        <v>11</v>
      </c>
    </row>
    <row r="5" spans="1:74" s="1" customFormat="1" ht="12" customHeight="1" x14ac:dyDescent="0.2">
      <c r="B5" s="19"/>
      <c r="C5" s="20"/>
      <c r="D5" s="23" t="s">
        <v>12</v>
      </c>
      <c r="E5" s="20"/>
      <c r="F5" s="20"/>
      <c r="G5" s="20"/>
      <c r="H5" s="20"/>
      <c r="I5" s="20"/>
      <c r="J5" s="20"/>
      <c r="K5" s="243" t="s">
        <v>13</v>
      </c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0"/>
      <c r="AQ5" s="20"/>
      <c r="AR5" s="18"/>
      <c r="BS5" s="15" t="s">
        <v>6</v>
      </c>
    </row>
    <row r="6" spans="1:74" s="1" customFormat="1" ht="36.950000000000003" customHeight="1" x14ac:dyDescent="0.2">
      <c r="B6" s="19"/>
      <c r="C6" s="20"/>
      <c r="D6" s="25" t="s">
        <v>14</v>
      </c>
      <c r="E6" s="20"/>
      <c r="F6" s="20"/>
      <c r="G6" s="20"/>
      <c r="H6" s="20"/>
      <c r="I6" s="20"/>
      <c r="J6" s="20"/>
      <c r="K6" s="245" t="s">
        <v>15</v>
      </c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P6" s="20"/>
      <c r="AQ6" s="20"/>
      <c r="AR6" s="18"/>
      <c r="BS6" s="15" t="s">
        <v>16</v>
      </c>
    </row>
    <row r="7" spans="1:74" s="1" customFormat="1" ht="12" customHeight="1" x14ac:dyDescent="0.2">
      <c r="B7" s="19"/>
      <c r="C7" s="20"/>
      <c r="D7" s="26" t="s">
        <v>17</v>
      </c>
      <c r="E7" s="20"/>
      <c r="F7" s="20"/>
      <c r="G7" s="20"/>
      <c r="H7" s="20"/>
      <c r="I7" s="20"/>
      <c r="J7" s="20"/>
      <c r="K7" s="24" t="s">
        <v>18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6" t="s">
        <v>19</v>
      </c>
      <c r="AL7" s="20"/>
      <c r="AM7" s="20"/>
      <c r="AN7" s="24" t="s">
        <v>20</v>
      </c>
      <c r="AO7" s="20"/>
      <c r="AP7" s="20"/>
      <c r="AQ7" s="20"/>
      <c r="AR7" s="18"/>
      <c r="BS7" s="15" t="s">
        <v>21</v>
      </c>
    </row>
    <row r="8" spans="1:74" s="1" customFormat="1" ht="12" customHeight="1" x14ac:dyDescent="0.2">
      <c r="B8" s="19"/>
      <c r="C8" s="20"/>
      <c r="D8" s="26" t="s">
        <v>22</v>
      </c>
      <c r="E8" s="20"/>
      <c r="F8" s="20"/>
      <c r="G8" s="20"/>
      <c r="H8" s="20"/>
      <c r="I8" s="20"/>
      <c r="J8" s="20"/>
      <c r="K8" s="24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6" t="s">
        <v>24</v>
      </c>
      <c r="AL8" s="20"/>
      <c r="AM8" s="20"/>
      <c r="AN8" s="24" t="s">
        <v>25</v>
      </c>
      <c r="AO8" s="20"/>
      <c r="AP8" s="20"/>
      <c r="AQ8" s="20"/>
      <c r="AR8" s="18"/>
      <c r="BS8" s="15" t="s">
        <v>26</v>
      </c>
    </row>
    <row r="9" spans="1:74" s="1" customFormat="1" ht="29.25" customHeight="1" x14ac:dyDescent="0.2">
      <c r="B9" s="19"/>
      <c r="C9" s="20"/>
      <c r="D9" s="23" t="s">
        <v>27</v>
      </c>
      <c r="E9" s="20"/>
      <c r="F9" s="20"/>
      <c r="G9" s="20"/>
      <c r="H9" s="20"/>
      <c r="I9" s="20"/>
      <c r="J9" s="20"/>
      <c r="K9" s="27" t="s">
        <v>28</v>
      </c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3" t="s">
        <v>29</v>
      </c>
      <c r="AL9" s="20"/>
      <c r="AM9" s="20"/>
      <c r="AN9" s="27" t="s">
        <v>30</v>
      </c>
      <c r="AO9" s="20"/>
      <c r="AP9" s="20"/>
      <c r="AQ9" s="20"/>
      <c r="AR9" s="18"/>
      <c r="BS9" s="15" t="s">
        <v>31</v>
      </c>
    </row>
    <row r="10" spans="1:74" s="1" customFormat="1" ht="12" customHeight="1" x14ac:dyDescent="0.2">
      <c r="B10" s="19"/>
      <c r="C10" s="20"/>
      <c r="D10" s="26" t="s">
        <v>32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6" t="s">
        <v>33</v>
      </c>
      <c r="AL10" s="20"/>
      <c r="AM10" s="20"/>
      <c r="AN10" s="24" t="s">
        <v>34</v>
      </c>
      <c r="AO10" s="20"/>
      <c r="AP10" s="20"/>
      <c r="AQ10" s="20"/>
      <c r="AR10" s="18"/>
      <c r="BS10" s="15" t="s">
        <v>16</v>
      </c>
    </row>
    <row r="11" spans="1:74" s="1" customFormat="1" ht="18.399999999999999" customHeight="1" x14ac:dyDescent="0.2">
      <c r="B11" s="19"/>
      <c r="C11" s="20"/>
      <c r="D11" s="20"/>
      <c r="E11" s="24" t="s">
        <v>35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6" t="s">
        <v>36</v>
      </c>
      <c r="AL11" s="20"/>
      <c r="AM11" s="20"/>
      <c r="AN11" s="24" t="s">
        <v>37</v>
      </c>
      <c r="AO11" s="20"/>
      <c r="AP11" s="20"/>
      <c r="AQ11" s="20"/>
      <c r="AR11" s="18"/>
      <c r="BS11" s="15" t="s">
        <v>16</v>
      </c>
    </row>
    <row r="12" spans="1:74" s="1" customFormat="1" ht="6.95" customHeight="1" x14ac:dyDescent="0.2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S12" s="15" t="s">
        <v>16</v>
      </c>
    </row>
    <row r="13" spans="1:74" s="1" customFormat="1" ht="12" customHeight="1" x14ac:dyDescent="0.2">
      <c r="B13" s="19"/>
      <c r="C13" s="20"/>
      <c r="D13" s="26" t="s">
        <v>38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6" t="s">
        <v>33</v>
      </c>
      <c r="AL13" s="20"/>
      <c r="AM13" s="20"/>
      <c r="AN13" s="24" t="s">
        <v>1</v>
      </c>
      <c r="AO13" s="20"/>
      <c r="AP13" s="20"/>
      <c r="AQ13" s="20"/>
      <c r="AR13" s="18"/>
      <c r="BS13" s="15" t="s">
        <v>16</v>
      </c>
    </row>
    <row r="14" spans="1:74" ht="12.75" x14ac:dyDescent="0.2">
      <c r="B14" s="19"/>
      <c r="C14" s="20"/>
      <c r="D14" s="20"/>
      <c r="E14" s="24" t="s">
        <v>23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6" t="s">
        <v>36</v>
      </c>
      <c r="AL14" s="20"/>
      <c r="AM14" s="20"/>
      <c r="AN14" s="24" t="s">
        <v>1</v>
      </c>
      <c r="AO14" s="20"/>
      <c r="AP14" s="20"/>
      <c r="AQ14" s="20"/>
      <c r="AR14" s="18"/>
      <c r="BS14" s="15" t="s">
        <v>16</v>
      </c>
    </row>
    <row r="15" spans="1:74" s="1" customFormat="1" ht="6.95" customHeight="1" x14ac:dyDescent="0.2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S15" s="15" t="s">
        <v>4</v>
      </c>
    </row>
    <row r="16" spans="1:74" s="1" customFormat="1" ht="12" customHeight="1" x14ac:dyDescent="0.2">
      <c r="B16" s="19"/>
      <c r="C16" s="20"/>
      <c r="D16" s="26" t="s">
        <v>39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6" t="s">
        <v>33</v>
      </c>
      <c r="AL16" s="20"/>
      <c r="AM16" s="20"/>
      <c r="AN16" s="24" t="s">
        <v>40</v>
      </c>
      <c r="AO16" s="20"/>
      <c r="AP16" s="20"/>
      <c r="AQ16" s="20"/>
      <c r="AR16" s="18"/>
      <c r="BS16" s="15" t="s">
        <v>4</v>
      </c>
    </row>
    <row r="17" spans="1:71" s="1" customFormat="1" ht="18.399999999999999" customHeight="1" x14ac:dyDescent="0.2">
      <c r="B17" s="19"/>
      <c r="C17" s="20"/>
      <c r="D17" s="20"/>
      <c r="E17" s="24" t="s">
        <v>41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6" t="s">
        <v>36</v>
      </c>
      <c r="AL17" s="20"/>
      <c r="AM17" s="20"/>
      <c r="AN17" s="24" t="s">
        <v>42</v>
      </c>
      <c r="AO17" s="20"/>
      <c r="AP17" s="20"/>
      <c r="AQ17" s="20"/>
      <c r="AR17" s="18"/>
      <c r="BS17" s="15" t="s">
        <v>43</v>
      </c>
    </row>
    <row r="18" spans="1:71" s="1" customFormat="1" ht="6.95" customHeight="1" x14ac:dyDescent="0.2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S18" s="15" t="s">
        <v>6</v>
      </c>
    </row>
    <row r="19" spans="1:71" s="1" customFormat="1" ht="12" customHeight="1" x14ac:dyDescent="0.2">
      <c r="B19" s="19"/>
      <c r="C19" s="20"/>
      <c r="D19" s="26" t="s">
        <v>44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6" t="s">
        <v>33</v>
      </c>
      <c r="AL19" s="20"/>
      <c r="AM19" s="20"/>
      <c r="AN19" s="24" t="s">
        <v>40</v>
      </c>
      <c r="AO19" s="20"/>
      <c r="AP19" s="20"/>
      <c r="AQ19" s="20"/>
      <c r="AR19" s="18"/>
      <c r="BS19" s="15" t="s">
        <v>6</v>
      </c>
    </row>
    <row r="20" spans="1:71" s="1" customFormat="1" ht="18.399999999999999" customHeight="1" x14ac:dyDescent="0.2">
      <c r="B20" s="19"/>
      <c r="C20" s="20"/>
      <c r="D20" s="20"/>
      <c r="E20" s="24" t="s">
        <v>41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6" t="s">
        <v>36</v>
      </c>
      <c r="AL20" s="20"/>
      <c r="AM20" s="20"/>
      <c r="AN20" s="24" t="s">
        <v>42</v>
      </c>
      <c r="AO20" s="20"/>
      <c r="AP20" s="20"/>
      <c r="AQ20" s="20"/>
      <c r="AR20" s="18"/>
      <c r="BS20" s="15" t="s">
        <v>43</v>
      </c>
    </row>
    <row r="21" spans="1:71" s="1" customFormat="1" ht="6.95" customHeight="1" x14ac:dyDescent="0.2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</row>
    <row r="22" spans="1:71" s="1" customFormat="1" ht="12" customHeight="1" x14ac:dyDescent="0.2">
      <c r="B22" s="19"/>
      <c r="C22" s="20"/>
      <c r="D22" s="26" t="s">
        <v>45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</row>
    <row r="23" spans="1:71" s="1" customFormat="1" ht="14.45" customHeight="1" x14ac:dyDescent="0.2">
      <c r="B23" s="19"/>
      <c r="C23" s="20"/>
      <c r="D23" s="20"/>
      <c r="E23" s="235" t="s">
        <v>1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O23" s="20"/>
      <c r="AP23" s="20"/>
      <c r="AQ23" s="20"/>
      <c r="AR23" s="18"/>
    </row>
    <row r="24" spans="1:71" s="1" customFormat="1" ht="6.95" customHeight="1" x14ac:dyDescent="0.2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</row>
    <row r="25" spans="1:71" s="1" customFormat="1" ht="6.95" customHeight="1" x14ac:dyDescent="0.2">
      <c r="B25" s="19"/>
      <c r="C25" s="20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0"/>
      <c r="AQ25" s="20"/>
      <c r="AR25" s="18"/>
    </row>
    <row r="26" spans="1:71" s="2" customFormat="1" ht="25.9" customHeight="1" x14ac:dyDescent="0.2">
      <c r="A26" s="30"/>
      <c r="B26" s="31"/>
      <c r="C26" s="32"/>
      <c r="D26" s="33" t="s">
        <v>46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6">
        <f>ROUND(AG94,2)</f>
        <v>64830647.369999997</v>
      </c>
      <c r="AL26" s="237"/>
      <c r="AM26" s="237"/>
      <c r="AN26" s="237"/>
      <c r="AO26" s="237"/>
      <c r="AP26" s="32"/>
      <c r="AQ26" s="32"/>
      <c r="AR26" s="35"/>
      <c r="BE26" s="30"/>
    </row>
    <row r="27" spans="1:71" s="2" customFormat="1" ht="6.95" customHeight="1" x14ac:dyDescent="0.2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30"/>
    </row>
    <row r="28" spans="1:71" s="2" customFormat="1" ht="12.75" x14ac:dyDescent="0.2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38" t="s">
        <v>47</v>
      </c>
      <c r="M28" s="238"/>
      <c r="N28" s="238"/>
      <c r="O28" s="238"/>
      <c r="P28" s="238"/>
      <c r="Q28" s="32"/>
      <c r="R28" s="32"/>
      <c r="S28" s="32"/>
      <c r="T28" s="32"/>
      <c r="U28" s="32"/>
      <c r="V28" s="32"/>
      <c r="W28" s="238" t="s">
        <v>48</v>
      </c>
      <c r="X28" s="238"/>
      <c r="Y28" s="238"/>
      <c r="Z28" s="238"/>
      <c r="AA28" s="238"/>
      <c r="AB28" s="238"/>
      <c r="AC28" s="238"/>
      <c r="AD28" s="238"/>
      <c r="AE28" s="238"/>
      <c r="AF28" s="32"/>
      <c r="AG28" s="32"/>
      <c r="AH28" s="32"/>
      <c r="AI28" s="32"/>
      <c r="AJ28" s="32"/>
      <c r="AK28" s="238" t="s">
        <v>49</v>
      </c>
      <c r="AL28" s="238"/>
      <c r="AM28" s="238"/>
      <c r="AN28" s="238"/>
      <c r="AO28" s="238"/>
      <c r="AP28" s="32"/>
      <c r="AQ28" s="32"/>
      <c r="AR28" s="35"/>
      <c r="BE28" s="30"/>
    </row>
    <row r="29" spans="1:71" s="3" customFormat="1" ht="14.45" customHeight="1" x14ac:dyDescent="0.2">
      <c r="B29" s="36"/>
      <c r="C29" s="37"/>
      <c r="D29" s="26" t="s">
        <v>50</v>
      </c>
      <c r="E29" s="37"/>
      <c r="F29" s="26" t="s">
        <v>51</v>
      </c>
      <c r="G29" s="37"/>
      <c r="H29" s="37"/>
      <c r="I29" s="37"/>
      <c r="J29" s="37"/>
      <c r="K29" s="37"/>
      <c r="L29" s="246">
        <v>0.21</v>
      </c>
      <c r="M29" s="233"/>
      <c r="N29" s="233"/>
      <c r="O29" s="233"/>
      <c r="P29" s="233"/>
      <c r="Q29" s="37"/>
      <c r="R29" s="37"/>
      <c r="S29" s="37"/>
      <c r="T29" s="37"/>
      <c r="U29" s="37"/>
      <c r="V29" s="37"/>
      <c r="W29" s="232">
        <f>ROUND(AZ94, 2)</f>
        <v>64830647.369999997</v>
      </c>
      <c r="X29" s="233"/>
      <c r="Y29" s="233"/>
      <c r="Z29" s="233"/>
      <c r="AA29" s="233"/>
      <c r="AB29" s="233"/>
      <c r="AC29" s="233"/>
      <c r="AD29" s="233"/>
      <c r="AE29" s="233"/>
      <c r="AF29" s="37"/>
      <c r="AG29" s="37"/>
      <c r="AH29" s="37"/>
      <c r="AI29" s="37"/>
      <c r="AJ29" s="37"/>
      <c r="AK29" s="232">
        <f>ROUND(AV94, 2)</f>
        <v>13614435.949999999</v>
      </c>
      <c r="AL29" s="233"/>
      <c r="AM29" s="233"/>
      <c r="AN29" s="233"/>
      <c r="AO29" s="233"/>
      <c r="AP29" s="37"/>
      <c r="AQ29" s="37"/>
      <c r="AR29" s="38"/>
    </row>
    <row r="30" spans="1:71" s="3" customFormat="1" ht="14.45" customHeight="1" x14ac:dyDescent="0.2">
      <c r="B30" s="36"/>
      <c r="C30" s="37"/>
      <c r="D30" s="37"/>
      <c r="E30" s="37"/>
      <c r="F30" s="26" t="s">
        <v>52</v>
      </c>
      <c r="G30" s="37"/>
      <c r="H30" s="37"/>
      <c r="I30" s="37"/>
      <c r="J30" s="37"/>
      <c r="K30" s="37"/>
      <c r="L30" s="246">
        <v>0.15</v>
      </c>
      <c r="M30" s="233"/>
      <c r="N30" s="233"/>
      <c r="O30" s="233"/>
      <c r="P30" s="233"/>
      <c r="Q30" s="37"/>
      <c r="R30" s="37"/>
      <c r="S30" s="37"/>
      <c r="T30" s="37"/>
      <c r="U30" s="37"/>
      <c r="V30" s="37"/>
      <c r="W30" s="232">
        <f>ROUND(BA94, 2)</f>
        <v>0</v>
      </c>
      <c r="X30" s="233"/>
      <c r="Y30" s="233"/>
      <c r="Z30" s="233"/>
      <c r="AA30" s="233"/>
      <c r="AB30" s="233"/>
      <c r="AC30" s="233"/>
      <c r="AD30" s="233"/>
      <c r="AE30" s="233"/>
      <c r="AF30" s="37"/>
      <c r="AG30" s="37"/>
      <c r="AH30" s="37"/>
      <c r="AI30" s="37"/>
      <c r="AJ30" s="37"/>
      <c r="AK30" s="232">
        <f>ROUND(AW94, 2)</f>
        <v>0</v>
      </c>
      <c r="AL30" s="233"/>
      <c r="AM30" s="233"/>
      <c r="AN30" s="233"/>
      <c r="AO30" s="233"/>
      <c r="AP30" s="37"/>
      <c r="AQ30" s="37"/>
      <c r="AR30" s="38"/>
    </row>
    <row r="31" spans="1:71" s="3" customFormat="1" ht="14.45" hidden="1" customHeight="1" x14ac:dyDescent="0.2">
      <c r="B31" s="36"/>
      <c r="C31" s="37"/>
      <c r="D31" s="37"/>
      <c r="E31" s="37"/>
      <c r="F31" s="26" t="s">
        <v>53</v>
      </c>
      <c r="G31" s="37"/>
      <c r="H31" s="37"/>
      <c r="I31" s="37"/>
      <c r="J31" s="37"/>
      <c r="K31" s="37"/>
      <c r="L31" s="246">
        <v>0.21</v>
      </c>
      <c r="M31" s="233"/>
      <c r="N31" s="233"/>
      <c r="O31" s="233"/>
      <c r="P31" s="233"/>
      <c r="Q31" s="37"/>
      <c r="R31" s="37"/>
      <c r="S31" s="37"/>
      <c r="T31" s="37"/>
      <c r="U31" s="37"/>
      <c r="V31" s="37"/>
      <c r="W31" s="232">
        <f>ROUND(BB94, 2)</f>
        <v>0</v>
      </c>
      <c r="X31" s="233"/>
      <c r="Y31" s="233"/>
      <c r="Z31" s="233"/>
      <c r="AA31" s="233"/>
      <c r="AB31" s="233"/>
      <c r="AC31" s="233"/>
      <c r="AD31" s="233"/>
      <c r="AE31" s="233"/>
      <c r="AF31" s="37"/>
      <c r="AG31" s="37"/>
      <c r="AH31" s="37"/>
      <c r="AI31" s="37"/>
      <c r="AJ31" s="37"/>
      <c r="AK31" s="232">
        <v>0</v>
      </c>
      <c r="AL31" s="233"/>
      <c r="AM31" s="233"/>
      <c r="AN31" s="233"/>
      <c r="AO31" s="233"/>
      <c r="AP31" s="37"/>
      <c r="AQ31" s="37"/>
      <c r="AR31" s="38"/>
    </row>
    <row r="32" spans="1:71" s="3" customFormat="1" ht="14.45" hidden="1" customHeight="1" x14ac:dyDescent="0.2">
      <c r="B32" s="36"/>
      <c r="C32" s="37"/>
      <c r="D32" s="37"/>
      <c r="E32" s="37"/>
      <c r="F32" s="26" t="s">
        <v>54</v>
      </c>
      <c r="G32" s="37"/>
      <c r="H32" s="37"/>
      <c r="I32" s="37"/>
      <c r="J32" s="37"/>
      <c r="K32" s="37"/>
      <c r="L32" s="246">
        <v>0.15</v>
      </c>
      <c r="M32" s="233"/>
      <c r="N32" s="233"/>
      <c r="O32" s="233"/>
      <c r="P32" s="233"/>
      <c r="Q32" s="37"/>
      <c r="R32" s="37"/>
      <c r="S32" s="37"/>
      <c r="T32" s="37"/>
      <c r="U32" s="37"/>
      <c r="V32" s="37"/>
      <c r="W32" s="232">
        <f>ROUND(BC94, 2)</f>
        <v>0</v>
      </c>
      <c r="X32" s="233"/>
      <c r="Y32" s="233"/>
      <c r="Z32" s="233"/>
      <c r="AA32" s="233"/>
      <c r="AB32" s="233"/>
      <c r="AC32" s="233"/>
      <c r="AD32" s="233"/>
      <c r="AE32" s="233"/>
      <c r="AF32" s="37"/>
      <c r="AG32" s="37"/>
      <c r="AH32" s="37"/>
      <c r="AI32" s="37"/>
      <c r="AJ32" s="37"/>
      <c r="AK32" s="232">
        <v>0</v>
      </c>
      <c r="AL32" s="233"/>
      <c r="AM32" s="233"/>
      <c r="AN32" s="233"/>
      <c r="AO32" s="233"/>
      <c r="AP32" s="37"/>
      <c r="AQ32" s="37"/>
      <c r="AR32" s="38"/>
    </row>
    <row r="33" spans="1:57" s="3" customFormat="1" ht="14.45" hidden="1" customHeight="1" x14ac:dyDescent="0.2">
      <c r="B33" s="36"/>
      <c r="C33" s="37"/>
      <c r="D33" s="37"/>
      <c r="E33" s="37"/>
      <c r="F33" s="26" t="s">
        <v>55</v>
      </c>
      <c r="G33" s="37"/>
      <c r="H33" s="37"/>
      <c r="I33" s="37"/>
      <c r="J33" s="37"/>
      <c r="K33" s="37"/>
      <c r="L33" s="246">
        <v>0</v>
      </c>
      <c r="M33" s="233"/>
      <c r="N33" s="233"/>
      <c r="O33" s="233"/>
      <c r="P33" s="233"/>
      <c r="Q33" s="37"/>
      <c r="R33" s="37"/>
      <c r="S33" s="37"/>
      <c r="T33" s="37"/>
      <c r="U33" s="37"/>
      <c r="V33" s="37"/>
      <c r="W33" s="232">
        <f>ROUND(BD94, 2)</f>
        <v>0</v>
      </c>
      <c r="X33" s="233"/>
      <c r="Y33" s="233"/>
      <c r="Z33" s="233"/>
      <c r="AA33" s="233"/>
      <c r="AB33" s="233"/>
      <c r="AC33" s="233"/>
      <c r="AD33" s="233"/>
      <c r="AE33" s="233"/>
      <c r="AF33" s="37"/>
      <c r="AG33" s="37"/>
      <c r="AH33" s="37"/>
      <c r="AI33" s="37"/>
      <c r="AJ33" s="37"/>
      <c r="AK33" s="232">
        <v>0</v>
      </c>
      <c r="AL33" s="233"/>
      <c r="AM33" s="233"/>
      <c r="AN33" s="233"/>
      <c r="AO33" s="233"/>
      <c r="AP33" s="37"/>
      <c r="AQ33" s="37"/>
      <c r="AR33" s="38"/>
    </row>
    <row r="34" spans="1:57" s="2" customFormat="1" ht="6.95" customHeight="1" x14ac:dyDescent="0.2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30"/>
    </row>
    <row r="35" spans="1:57" s="2" customFormat="1" ht="25.9" customHeight="1" x14ac:dyDescent="0.2">
      <c r="A35" s="30"/>
      <c r="B35" s="31"/>
      <c r="C35" s="39"/>
      <c r="D35" s="40" t="s">
        <v>56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57</v>
      </c>
      <c r="U35" s="41"/>
      <c r="V35" s="41"/>
      <c r="W35" s="41"/>
      <c r="X35" s="221" t="s">
        <v>58</v>
      </c>
      <c r="Y35" s="222"/>
      <c r="Z35" s="222"/>
      <c r="AA35" s="222"/>
      <c r="AB35" s="222"/>
      <c r="AC35" s="41"/>
      <c r="AD35" s="41"/>
      <c r="AE35" s="41"/>
      <c r="AF35" s="41"/>
      <c r="AG35" s="41"/>
      <c r="AH35" s="41"/>
      <c r="AI35" s="41"/>
      <c r="AJ35" s="41"/>
      <c r="AK35" s="223">
        <f>SUM(AK26:AK33)</f>
        <v>78445083.319999993</v>
      </c>
      <c r="AL35" s="222"/>
      <c r="AM35" s="222"/>
      <c r="AN35" s="222"/>
      <c r="AO35" s="224"/>
      <c r="AP35" s="39"/>
      <c r="AQ35" s="39"/>
      <c r="AR35" s="35"/>
      <c r="BE35" s="30"/>
    </row>
    <row r="36" spans="1:57" s="2" customFormat="1" ht="6.95" customHeight="1" x14ac:dyDescent="0.2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 x14ac:dyDescent="0.2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 x14ac:dyDescent="0.2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 x14ac:dyDescent="0.2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 x14ac:dyDescent="0.2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 x14ac:dyDescent="0.2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 x14ac:dyDescent="0.2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 x14ac:dyDescent="0.2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 x14ac:dyDescent="0.2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 x14ac:dyDescent="0.2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 x14ac:dyDescent="0.2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 x14ac:dyDescent="0.2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 x14ac:dyDescent="0.2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 x14ac:dyDescent="0.2">
      <c r="B49" s="43"/>
      <c r="C49" s="44"/>
      <c r="D49" s="45" t="s">
        <v>59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60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x14ac:dyDescent="0.2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x14ac:dyDescent="0.2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x14ac:dyDescent="0.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x14ac:dyDescent="0.2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x14ac:dyDescent="0.2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x14ac:dyDescent="0.2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x14ac:dyDescent="0.2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x14ac:dyDescent="0.2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x14ac:dyDescent="0.2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x14ac:dyDescent="0.2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 x14ac:dyDescent="0.2">
      <c r="A60" s="30"/>
      <c r="B60" s="31"/>
      <c r="C60" s="32"/>
      <c r="D60" s="48" t="s">
        <v>61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62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61</v>
      </c>
      <c r="AI60" s="34"/>
      <c r="AJ60" s="34"/>
      <c r="AK60" s="34"/>
      <c r="AL60" s="34"/>
      <c r="AM60" s="48" t="s">
        <v>62</v>
      </c>
      <c r="AN60" s="34"/>
      <c r="AO60" s="34"/>
      <c r="AP60" s="32"/>
      <c r="AQ60" s="32"/>
      <c r="AR60" s="35"/>
      <c r="BE60" s="30"/>
    </row>
    <row r="61" spans="1:57" x14ac:dyDescent="0.2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x14ac:dyDescent="0.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x14ac:dyDescent="0.2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 x14ac:dyDescent="0.2">
      <c r="A64" s="30"/>
      <c r="B64" s="31"/>
      <c r="C64" s="32"/>
      <c r="D64" s="45" t="s">
        <v>63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64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x14ac:dyDescent="0.2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x14ac:dyDescent="0.2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x14ac:dyDescent="0.2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x14ac:dyDescent="0.2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x14ac:dyDescent="0.2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x14ac:dyDescent="0.2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x14ac:dyDescent="0.2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x14ac:dyDescent="0.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x14ac:dyDescent="0.2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x14ac:dyDescent="0.2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 x14ac:dyDescent="0.2">
      <c r="A75" s="30"/>
      <c r="B75" s="31"/>
      <c r="C75" s="32"/>
      <c r="D75" s="48" t="s">
        <v>61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62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61</v>
      </c>
      <c r="AI75" s="34"/>
      <c r="AJ75" s="34"/>
      <c r="AK75" s="34"/>
      <c r="AL75" s="34"/>
      <c r="AM75" s="48" t="s">
        <v>62</v>
      </c>
      <c r="AN75" s="34"/>
      <c r="AO75" s="34"/>
      <c r="AP75" s="32"/>
      <c r="AQ75" s="32"/>
      <c r="AR75" s="35"/>
      <c r="BE75" s="30"/>
    </row>
    <row r="76" spans="1:57" s="2" customFormat="1" x14ac:dyDescent="0.2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 x14ac:dyDescent="0.2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5" customHeight="1" x14ac:dyDescent="0.2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5" customHeight="1" x14ac:dyDescent="0.2">
      <c r="A82" s="30"/>
      <c r="B82" s="31"/>
      <c r="C82" s="21" t="s">
        <v>65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5" customHeight="1" x14ac:dyDescent="0.2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 x14ac:dyDescent="0.2">
      <c r="B84" s="54"/>
      <c r="C84" s="26" t="s">
        <v>12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2952/002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 x14ac:dyDescent="0.2">
      <c r="B85" s="57"/>
      <c r="C85" s="58" t="s">
        <v>14</v>
      </c>
      <c r="D85" s="59"/>
      <c r="E85" s="59"/>
      <c r="F85" s="59"/>
      <c r="G85" s="59"/>
      <c r="H85" s="59"/>
      <c r="I85" s="59"/>
      <c r="J85" s="59"/>
      <c r="K85" s="59"/>
      <c r="L85" s="227" t="str">
        <f>K6</f>
        <v>Bečva, Přerov – protipovodňová ochrana města nad jezem (DÚR) - II. etapa</v>
      </c>
      <c r="M85" s="228"/>
      <c r="N85" s="228"/>
      <c r="O85" s="228"/>
      <c r="P85" s="228"/>
      <c r="Q85" s="228"/>
      <c r="R85" s="228"/>
      <c r="S85" s="228"/>
      <c r="T85" s="228"/>
      <c r="U85" s="228"/>
      <c r="V85" s="228"/>
      <c r="W85" s="228"/>
      <c r="X85" s="228"/>
      <c r="Y85" s="228"/>
      <c r="Z85" s="228"/>
      <c r="AA85" s="228"/>
      <c r="AB85" s="228"/>
      <c r="AC85" s="228"/>
      <c r="AD85" s="228"/>
      <c r="AE85" s="228"/>
      <c r="AF85" s="228"/>
      <c r="AG85" s="228"/>
      <c r="AH85" s="228"/>
      <c r="AI85" s="228"/>
      <c r="AJ85" s="228"/>
      <c r="AK85" s="228"/>
      <c r="AL85" s="228"/>
      <c r="AM85" s="228"/>
      <c r="AN85" s="228"/>
      <c r="AO85" s="228"/>
      <c r="AP85" s="59"/>
      <c r="AQ85" s="59"/>
      <c r="AR85" s="60"/>
    </row>
    <row r="86" spans="1:91" s="2" customFormat="1" ht="6.95" customHeight="1" x14ac:dyDescent="0.2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 x14ac:dyDescent="0.2">
      <c r="A87" s="30"/>
      <c r="B87" s="31"/>
      <c r="C87" s="26" t="s">
        <v>22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6" t="s">
        <v>24</v>
      </c>
      <c r="AJ87" s="32"/>
      <c r="AK87" s="32"/>
      <c r="AL87" s="32"/>
      <c r="AM87" s="229" t="str">
        <f>IF(AN8= "","",AN8)</f>
        <v>15. 4. 2017</v>
      </c>
      <c r="AN87" s="229"/>
      <c r="AO87" s="32"/>
      <c r="AP87" s="32"/>
      <c r="AQ87" s="32"/>
      <c r="AR87" s="35"/>
      <c r="BE87" s="30"/>
    </row>
    <row r="88" spans="1:91" s="2" customFormat="1" ht="6.95" customHeight="1" x14ac:dyDescent="0.2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26.45" customHeight="1" x14ac:dyDescent="0.2">
      <c r="A89" s="30"/>
      <c r="B89" s="31"/>
      <c r="C89" s="26" t="s">
        <v>32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Povodí Moravy, s.p.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6" t="s">
        <v>39</v>
      </c>
      <c r="AJ89" s="32"/>
      <c r="AK89" s="32"/>
      <c r="AL89" s="32"/>
      <c r="AM89" s="253" t="str">
        <f>IF(E17="","",E17)</f>
        <v>Vodohospodářský rozvoj a výstavba a.s.</v>
      </c>
      <c r="AN89" s="254"/>
      <c r="AO89" s="254"/>
      <c r="AP89" s="254"/>
      <c r="AQ89" s="32"/>
      <c r="AR89" s="35"/>
      <c r="AS89" s="247" t="s">
        <v>66</v>
      </c>
      <c r="AT89" s="248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1" s="2" customFormat="1" ht="26.45" customHeight="1" x14ac:dyDescent="0.2">
      <c r="A90" s="30"/>
      <c r="B90" s="31"/>
      <c r="C90" s="26" t="s">
        <v>38</v>
      </c>
      <c r="D90" s="32"/>
      <c r="E90" s="32"/>
      <c r="F90" s="32"/>
      <c r="G90" s="32"/>
      <c r="H90" s="32"/>
      <c r="I90" s="32"/>
      <c r="J90" s="32"/>
      <c r="K90" s="32"/>
      <c r="L90" s="55" t="str">
        <f>IF(E14="","",E14)</f>
        <v xml:space="preserve"> 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6" t="s">
        <v>44</v>
      </c>
      <c r="AJ90" s="32"/>
      <c r="AK90" s="32"/>
      <c r="AL90" s="32"/>
      <c r="AM90" s="253" t="str">
        <f>IF(E20="","",E20)</f>
        <v>Vodohospodářský rozvoj a výstavba a.s.</v>
      </c>
      <c r="AN90" s="254"/>
      <c r="AO90" s="254"/>
      <c r="AP90" s="254"/>
      <c r="AQ90" s="32"/>
      <c r="AR90" s="35"/>
      <c r="AS90" s="249"/>
      <c r="AT90" s="250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1" s="2" customFormat="1" ht="10.9" customHeight="1" x14ac:dyDescent="0.2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51"/>
      <c r="AT91" s="252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1" s="2" customFormat="1" ht="29.25" customHeight="1" x14ac:dyDescent="0.2">
      <c r="A92" s="30"/>
      <c r="B92" s="31"/>
      <c r="C92" s="225" t="s">
        <v>67</v>
      </c>
      <c r="D92" s="226"/>
      <c r="E92" s="226"/>
      <c r="F92" s="226"/>
      <c r="G92" s="226"/>
      <c r="H92" s="69"/>
      <c r="I92" s="230" t="s">
        <v>68</v>
      </c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26"/>
      <c r="Z92" s="226"/>
      <c r="AA92" s="226"/>
      <c r="AB92" s="226"/>
      <c r="AC92" s="226"/>
      <c r="AD92" s="226"/>
      <c r="AE92" s="226"/>
      <c r="AF92" s="226"/>
      <c r="AG92" s="231" t="s">
        <v>69</v>
      </c>
      <c r="AH92" s="226"/>
      <c r="AI92" s="226"/>
      <c r="AJ92" s="226"/>
      <c r="AK92" s="226"/>
      <c r="AL92" s="226"/>
      <c r="AM92" s="226"/>
      <c r="AN92" s="230" t="s">
        <v>70</v>
      </c>
      <c r="AO92" s="226"/>
      <c r="AP92" s="255"/>
      <c r="AQ92" s="70" t="s">
        <v>71</v>
      </c>
      <c r="AR92" s="35"/>
      <c r="AS92" s="71" t="s">
        <v>72</v>
      </c>
      <c r="AT92" s="72" t="s">
        <v>73</v>
      </c>
      <c r="AU92" s="72" t="s">
        <v>74</v>
      </c>
      <c r="AV92" s="72" t="s">
        <v>75</v>
      </c>
      <c r="AW92" s="72" t="s">
        <v>76</v>
      </c>
      <c r="AX92" s="72" t="s">
        <v>77</v>
      </c>
      <c r="AY92" s="72" t="s">
        <v>78</v>
      </c>
      <c r="AZ92" s="72" t="s">
        <v>79</v>
      </c>
      <c r="BA92" s="72" t="s">
        <v>80</v>
      </c>
      <c r="BB92" s="72" t="s">
        <v>81</v>
      </c>
      <c r="BC92" s="72" t="s">
        <v>82</v>
      </c>
      <c r="BD92" s="73" t="s">
        <v>83</v>
      </c>
      <c r="BE92" s="30"/>
    </row>
    <row r="93" spans="1:91" s="2" customFormat="1" ht="10.9" customHeight="1" x14ac:dyDescent="0.2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1" s="6" customFormat="1" ht="32.450000000000003" customHeight="1" x14ac:dyDescent="0.2">
      <c r="B94" s="77"/>
      <c r="C94" s="78" t="s">
        <v>84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41">
        <f>ROUND(SUM(AG95:AG99),2)</f>
        <v>64830647.369999997</v>
      </c>
      <c r="AH94" s="241"/>
      <c r="AI94" s="241"/>
      <c r="AJ94" s="241"/>
      <c r="AK94" s="241"/>
      <c r="AL94" s="241"/>
      <c r="AM94" s="241"/>
      <c r="AN94" s="242">
        <f t="shared" ref="AN94:AN99" si="0">SUM(AG94,AT94)</f>
        <v>78445083.319999993</v>
      </c>
      <c r="AO94" s="242"/>
      <c r="AP94" s="242"/>
      <c r="AQ94" s="81" t="s">
        <v>1</v>
      </c>
      <c r="AR94" s="82"/>
      <c r="AS94" s="83">
        <f>ROUND(SUM(AS95:AS99),2)</f>
        <v>0</v>
      </c>
      <c r="AT94" s="84">
        <f t="shared" ref="AT94:AT99" si="1">ROUND(SUM(AV94:AW94),2)</f>
        <v>13614435.949999999</v>
      </c>
      <c r="AU94" s="85">
        <f>ROUND(SUM(AU95:AU99),5)</f>
        <v>50632.825850000001</v>
      </c>
      <c r="AV94" s="84">
        <f>ROUND(AZ94*L29,2)</f>
        <v>13614435.949999999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ROUND(SUM(AZ95:AZ99),2)</f>
        <v>64830647.369999997</v>
      </c>
      <c r="BA94" s="84">
        <f>ROUND(SUM(BA95:BA99),2)</f>
        <v>0</v>
      </c>
      <c r="BB94" s="84">
        <f>ROUND(SUM(BB95:BB99),2)</f>
        <v>0</v>
      </c>
      <c r="BC94" s="84">
        <f>ROUND(SUM(BC95:BC99),2)</f>
        <v>0</v>
      </c>
      <c r="BD94" s="86">
        <f>ROUND(SUM(BD95:BD99),2)</f>
        <v>0</v>
      </c>
      <c r="BS94" s="87" t="s">
        <v>85</v>
      </c>
      <c r="BT94" s="87" t="s">
        <v>86</v>
      </c>
      <c r="BU94" s="88" t="s">
        <v>87</v>
      </c>
      <c r="BV94" s="87" t="s">
        <v>88</v>
      </c>
      <c r="BW94" s="87" t="s">
        <v>5</v>
      </c>
      <c r="BX94" s="87" t="s">
        <v>89</v>
      </c>
      <c r="CL94" s="87" t="s">
        <v>18</v>
      </c>
    </row>
    <row r="95" spans="1:91" s="7" customFormat="1" ht="14.45" customHeight="1" x14ac:dyDescent="0.2">
      <c r="A95" s="89" t="s">
        <v>90</v>
      </c>
      <c r="B95" s="90"/>
      <c r="C95" s="91"/>
      <c r="D95" s="220" t="s">
        <v>91</v>
      </c>
      <c r="E95" s="220"/>
      <c r="F95" s="220"/>
      <c r="G95" s="220"/>
      <c r="H95" s="220"/>
      <c r="I95" s="92"/>
      <c r="J95" s="220" t="s">
        <v>92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39">
        <f>'SO-00 - VON'!J30</f>
        <v>1800000</v>
      </c>
      <c r="AH95" s="240"/>
      <c r="AI95" s="240"/>
      <c r="AJ95" s="240"/>
      <c r="AK95" s="240"/>
      <c r="AL95" s="240"/>
      <c r="AM95" s="240"/>
      <c r="AN95" s="239">
        <f t="shared" si="0"/>
        <v>2178000</v>
      </c>
      <c r="AO95" s="240"/>
      <c r="AP95" s="240"/>
      <c r="AQ95" s="93" t="s">
        <v>93</v>
      </c>
      <c r="AR95" s="94"/>
      <c r="AS95" s="95">
        <v>0</v>
      </c>
      <c r="AT95" s="96">
        <f t="shared" si="1"/>
        <v>378000</v>
      </c>
      <c r="AU95" s="97">
        <f>'SO-00 - VON'!P118</f>
        <v>0</v>
      </c>
      <c r="AV95" s="96">
        <f>'SO-00 - VON'!J33</f>
        <v>378000</v>
      </c>
      <c r="AW95" s="96">
        <f>'SO-00 - VON'!J34</f>
        <v>0</v>
      </c>
      <c r="AX95" s="96">
        <f>'SO-00 - VON'!J35</f>
        <v>0</v>
      </c>
      <c r="AY95" s="96">
        <f>'SO-00 - VON'!J36</f>
        <v>0</v>
      </c>
      <c r="AZ95" s="96">
        <f>'SO-00 - VON'!F33</f>
        <v>1800000</v>
      </c>
      <c r="BA95" s="96">
        <f>'SO-00 - VON'!F34</f>
        <v>0</v>
      </c>
      <c r="BB95" s="96">
        <f>'SO-00 - VON'!F35</f>
        <v>0</v>
      </c>
      <c r="BC95" s="96">
        <f>'SO-00 - VON'!F36</f>
        <v>0</v>
      </c>
      <c r="BD95" s="98">
        <f>'SO-00 - VON'!F37</f>
        <v>0</v>
      </c>
      <c r="BT95" s="99" t="s">
        <v>21</v>
      </c>
      <c r="BV95" s="99" t="s">
        <v>88</v>
      </c>
      <c r="BW95" s="99" t="s">
        <v>94</v>
      </c>
      <c r="BX95" s="99" t="s">
        <v>5</v>
      </c>
      <c r="CL95" s="99" t="s">
        <v>18</v>
      </c>
      <c r="CM95" s="99" t="s">
        <v>20</v>
      </c>
    </row>
    <row r="96" spans="1:91" s="7" customFormat="1" ht="26.45" customHeight="1" x14ac:dyDescent="0.2">
      <c r="A96" s="89" t="s">
        <v>90</v>
      </c>
      <c r="B96" s="90"/>
      <c r="C96" s="91"/>
      <c r="D96" s="220" t="s">
        <v>95</v>
      </c>
      <c r="E96" s="220"/>
      <c r="F96" s="220"/>
      <c r="G96" s="220"/>
      <c r="H96" s="220"/>
      <c r="I96" s="92"/>
      <c r="J96" s="220" t="s">
        <v>96</v>
      </c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39">
        <f>'SO-07 - Opatření č. 2-40 ...'!J30</f>
        <v>56887032.479999997</v>
      </c>
      <c r="AH96" s="240"/>
      <c r="AI96" s="240"/>
      <c r="AJ96" s="240"/>
      <c r="AK96" s="240"/>
      <c r="AL96" s="240"/>
      <c r="AM96" s="240"/>
      <c r="AN96" s="239">
        <f t="shared" si="0"/>
        <v>68833309.299999997</v>
      </c>
      <c r="AO96" s="240"/>
      <c r="AP96" s="240"/>
      <c r="AQ96" s="93" t="s">
        <v>93</v>
      </c>
      <c r="AR96" s="94"/>
      <c r="AS96" s="95">
        <v>0</v>
      </c>
      <c r="AT96" s="96">
        <f t="shared" si="1"/>
        <v>11946276.82</v>
      </c>
      <c r="AU96" s="97">
        <f>'SO-07 - Opatření č. 2-40 ...'!P122</f>
        <v>47236.722217999995</v>
      </c>
      <c r="AV96" s="96">
        <f>'SO-07 - Opatření č. 2-40 ...'!J33</f>
        <v>11946276.82</v>
      </c>
      <c r="AW96" s="96">
        <f>'SO-07 - Opatření č. 2-40 ...'!J34</f>
        <v>0</v>
      </c>
      <c r="AX96" s="96">
        <f>'SO-07 - Opatření č. 2-40 ...'!J35</f>
        <v>0</v>
      </c>
      <c r="AY96" s="96">
        <f>'SO-07 - Opatření č. 2-40 ...'!J36</f>
        <v>0</v>
      </c>
      <c r="AZ96" s="96">
        <f>'SO-07 - Opatření č. 2-40 ...'!F33</f>
        <v>56887032.479999997</v>
      </c>
      <c r="BA96" s="96">
        <f>'SO-07 - Opatření č. 2-40 ...'!F34</f>
        <v>0</v>
      </c>
      <c r="BB96" s="96">
        <f>'SO-07 - Opatření č. 2-40 ...'!F35</f>
        <v>0</v>
      </c>
      <c r="BC96" s="96">
        <f>'SO-07 - Opatření č. 2-40 ...'!F36</f>
        <v>0</v>
      </c>
      <c r="BD96" s="98">
        <f>'SO-07 - Opatření č. 2-40 ...'!F37</f>
        <v>0</v>
      </c>
      <c r="BT96" s="99" t="s">
        <v>21</v>
      </c>
      <c r="BV96" s="99" t="s">
        <v>88</v>
      </c>
      <c r="BW96" s="99" t="s">
        <v>97</v>
      </c>
      <c r="BX96" s="99" t="s">
        <v>5</v>
      </c>
      <c r="CL96" s="99" t="s">
        <v>18</v>
      </c>
      <c r="CM96" s="99" t="s">
        <v>20</v>
      </c>
    </row>
    <row r="97" spans="1:91" s="7" customFormat="1" ht="14.45" customHeight="1" x14ac:dyDescent="0.2">
      <c r="A97" s="89" t="s">
        <v>90</v>
      </c>
      <c r="B97" s="90"/>
      <c r="C97" s="91"/>
      <c r="D97" s="220" t="s">
        <v>98</v>
      </c>
      <c r="E97" s="220"/>
      <c r="F97" s="220"/>
      <c r="G97" s="220"/>
      <c r="H97" s="220"/>
      <c r="I97" s="92"/>
      <c r="J97" s="220" t="s">
        <v>99</v>
      </c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20"/>
      <c r="Z97" s="220"/>
      <c r="AA97" s="220"/>
      <c r="AB97" s="220"/>
      <c r="AC97" s="220"/>
      <c r="AD97" s="220"/>
      <c r="AE97" s="220"/>
      <c r="AF97" s="220"/>
      <c r="AG97" s="239">
        <f>'SO-09 - Kácení a náhradní...'!J30</f>
        <v>1370033.4</v>
      </c>
      <c r="AH97" s="240"/>
      <c r="AI97" s="240"/>
      <c r="AJ97" s="240"/>
      <c r="AK97" s="240"/>
      <c r="AL97" s="240"/>
      <c r="AM97" s="240"/>
      <c r="AN97" s="239">
        <f t="shared" si="0"/>
        <v>1657740.41</v>
      </c>
      <c r="AO97" s="240"/>
      <c r="AP97" s="240"/>
      <c r="AQ97" s="93" t="s">
        <v>93</v>
      </c>
      <c r="AR97" s="94"/>
      <c r="AS97" s="95">
        <v>0</v>
      </c>
      <c r="AT97" s="96">
        <f t="shared" si="1"/>
        <v>287707.01</v>
      </c>
      <c r="AU97" s="97">
        <f>'SO-09 - Kácení a náhradní...'!P119</f>
        <v>1929.0020000000002</v>
      </c>
      <c r="AV97" s="96">
        <f>'SO-09 - Kácení a náhradní...'!J33</f>
        <v>287707.01</v>
      </c>
      <c r="AW97" s="96">
        <f>'SO-09 - Kácení a náhradní...'!J34</f>
        <v>0</v>
      </c>
      <c r="AX97" s="96">
        <f>'SO-09 - Kácení a náhradní...'!J35</f>
        <v>0</v>
      </c>
      <c r="AY97" s="96">
        <f>'SO-09 - Kácení a náhradní...'!J36</f>
        <v>0</v>
      </c>
      <c r="AZ97" s="96">
        <f>'SO-09 - Kácení a náhradní...'!F33</f>
        <v>1370033.4</v>
      </c>
      <c r="BA97" s="96">
        <f>'SO-09 - Kácení a náhradní...'!F34</f>
        <v>0</v>
      </c>
      <c r="BB97" s="96">
        <f>'SO-09 - Kácení a náhradní...'!F35</f>
        <v>0</v>
      </c>
      <c r="BC97" s="96">
        <f>'SO-09 - Kácení a náhradní...'!F36</f>
        <v>0</v>
      </c>
      <c r="BD97" s="98">
        <f>'SO-09 - Kácení a náhradní...'!F37</f>
        <v>0</v>
      </c>
      <c r="BT97" s="99" t="s">
        <v>21</v>
      </c>
      <c r="BV97" s="99" t="s">
        <v>88</v>
      </c>
      <c r="BW97" s="99" t="s">
        <v>100</v>
      </c>
      <c r="BX97" s="99" t="s">
        <v>5</v>
      </c>
      <c r="CL97" s="99" t="s">
        <v>18</v>
      </c>
      <c r="CM97" s="99" t="s">
        <v>20</v>
      </c>
    </row>
    <row r="98" spans="1:91" s="7" customFormat="1" ht="14.45" customHeight="1" x14ac:dyDescent="0.2">
      <c r="A98" s="89" t="s">
        <v>90</v>
      </c>
      <c r="B98" s="90"/>
      <c r="C98" s="91"/>
      <c r="D98" s="220" t="s">
        <v>101</v>
      </c>
      <c r="E98" s="220"/>
      <c r="F98" s="220"/>
      <c r="G98" s="220"/>
      <c r="H98" s="220"/>
      <c r="I98" s="92"/>
      <c r="J98" s="220" t="s">
        <v>102</v>
      </c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20"/>
      <c r="Z98" s="220"/>
      <c r="AA98" s="220"/>
      <c r="AB98" s="220"/>
      <c r="AC98" s="220"/>
      <c r="AD98" s="220"/>
      <c r="AE98" s="220"/>
      <c r="AF98" s="220"/>
      <c r="AG98" s="239">
        <f>'SO-12 - Obslužná komunikace'!J30</f>
        <v>3573581.49</v>
      </c>
      <c r="AH98" s="240"/>
      <c r="AI98" s="240"/>
      <c r="AJ98" s="240"/>
      <c r="AK98" s="240"/>
      <c r="AL98" s="240"/>
      <c r="AM98" s="240"/>
      <c r="AN98" s="239">
        <f t="shared" si="0"/>
        <v>4324033.6000000006</v>
      </c>
      <c r="AO98" s="240"/>
      <c r="AP98" s="240"/>
      <c r="AQ98" s="93" t="s">
        <v>93</v>
      </c>
      <c r="AR98" s="94"/>
      <c r="AS98" s="95">
        <v>0</v>
      </c>
      <c r="AT98" s="96">
        <f t="shared" si="1"/>
        <v>750452.11</v>
      </c>
      <c r="AU98" s="97">
        <f>'SO-12 - Obslužná komunikace'!P121</f>
        <v>1449.3826300000001</v>
      </c>
      <c r="AV98" s="96">
        <f>'SO-12 - Obslužná komunikace'!J33</f>
        <v>750452.11</v>
      </c>
      <c r="AW98" s="96">
        <f>'SO-12 - Obslužná komunikace'!J34</f>
        <v>0</v>
      </c>
      <c r="AX98" s="96">
        <f>'SO-12 - Obslužná komunikace'!J35</f>
        <v>0</v>
      </c>
      <c r="AY98" s="96">
        <f>'SO-12 - Obslužná komunikace'!J36</f>
        <v>0</v>
      </c>
      <c r="AZ98" s="96">
        <f>'SO-12 - Obslužná komunikace'!F33</f>
        <v>3573581.49</v>
      </c>
      <c r="BA98" s="96">
        <f>'SO-12 - Obslužná komunikace'!F34</f>
        <v>0</v>
      </c>
      <c r="BB98" s="96">
        <f>'SO-12 - Obslužná komunikace'!F35</f>
        <v>0</v>
      </c>
      <c r="BC98" s="96">
        <f>'SO-12 - Obslužná komunikace'!F36</f>
        <v>0</v>
      </c>
      <c r="BD98" s="98">
        <f>'SO-12 - Obslužná komunikace'!F37</f>
        <v>0</v>
      </c>
      <c r="BT98" s="99" t="s">
        <v>21</v>
      </c>
      <c r="BV98" s="99" t="s">
        <v>88</v>
      </c>
      <c r="BW98" s="99" t="s">
        <v>103</v>
      </c>
      <c r="BX98" s="99" t="s">
        <v>5</v>
      </c>
      <c r="CL98" s="99" t="s">
        <v>18</v>
      </c>
      <c r="CM98" s="99" t="s">
        <v>20</v>
      </c>
    </row>
    <row r="99" spans="1:91" s="7" customFormat="1" ht="26.45" customHeight="1" x14ac:dyDescent="0.2">
      <c r="A99" s="89" t="s">
        <v>90</v>
      </c>
      <c r="B99" s="90"/>
      <c r="C99" s="91"/>
      <c r="D99" s="220" t="s">
        <v>104</v>
      </c>
      <c r="E99" s="220"/>
      <c r="F99" s="220"/>
      <c r="G99" s="220"/>
      <c r="H99" s="220"/>
      <c r="I99" s="92"/>
      <c r="J99" s="220" t="s">
        <v>105</v>
      </c>
      <c r="K99" s="220"/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20"/>
      <c r="Y99" s="220"/>
      <c r="Z99" s="220"/>
      <c r="AA99" s="220"/>
      <c r="AB99" s="220"/>
      <c r="AC99" s="220"/>
      <c r="AD99" s="220"/>
      <c r="AE99" s="220"/>
      <c r="AF99" s="220"/>
      <c r="AG99" s="239">
        <f>'SO-14 - Přeložka nadzemní...'!J30</f>
        <v>1200000</v>
      </c>
      <c r="AH99" s="240"/>
      <c r="AI99" s="240"/>
      <c r="AJ99" s="240"/>
      <c r="AK99" s="240"/>
      <c r="AL99" s="240"/>
      <c r="AM99" s="240"/>
      <c r="AN99" s="239">
        <f t="shared" si="0"/>
        <v>1452000</v>
      </c>
      <c r="AO99" s="240"/>
      <c r="AP99" s="240"/>
      <c r="AQ99" s="93" t="s">
        <v>106</v>
      </c>
      <c r="AR99" s="94"/>
      <c r="AS99" s="100">
        <v>0</v>
      </c>
      <c r="AT99" s="101">
        <f t="shared" si="1"/>
        <v>252000</v>
      </c>
      <c r="AU99" s="102">
        <f>'SO-14 - Přeložka nadzemní...'!P118</f>
        <v>17.719000000000001</v>
      </c>
      <c r="AV99" s="101">
        <f>'SO-14 - Přeložka nadzemní...'!J33</f>
        <v>252000</v>
      </c>
      <c r="AW99" s="101">
        <f>'SO-14 - Přeložka nadzemní...'!J34</f>
        <v>0</v>
      </c>
      <c r="AX99" s="101">
        <f>'SO-14 - Přeložka nadzemní...'!J35</f>
        <v>0</v>
      </c>
      <c r="AY99" s="101">
        <f>'SO-14 - Přeložka nadzemní...'!J36</f>
        <v>0</v>
      </c>
      <c r="AZ99" s="101">
        <f>'SO-14 - Přeložka nadzemní...'!F33</f>
        <v>1200000</v>
      </c>
      <c r="BA99" s="101">
        <f>'SO-14 - Přeložka nadzemní...'!F34</f>
        <v>0</v>
      </c>
      <c r="BB99" s="101">
        <f>'SO-14 - Přeložka nadzemní...'!F35</f>
        <v>0</v>
      </c>
      <c r="BC99" s="101">
        <f>'SO-14 - Přeložka nadzemní...'!F36</f>
        <v>0</v>
      </c>
      <c r="BD99" s="103">
        <f>'SO-14 - Přeložka nadzemní...'!F37</f>
        <v>0</v>
      </c>
      <c r="BT99" s="99" t="s">
        <v>21</v>
      </c>
      <c r="BV99" s="99" t="s">
        <v>88</v>
      </c>
      <c r="BW99" s="99" t="s">
        <v>107</v>
      </c>
      <c r="BX99" s="99" t="s">
        <v>5</v>
      </c>
      <c r="CL99" s="99" t="s">
        <v>18</v>
      </c>
      <c r="CM99" s="99" t="s">
        <v>20</v>
      </c>
    </row>
    <row r="100" spans="1:91" s="2" customFormat="1" ht="30" customHeight="1" x14ac:dyDescent="0.2">
      <c r="A100" s="30"/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5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  <row r="101" spans="1:91" s="2" customFormat="1" ht="6.95" customHeight="1" x14ac:dyDescent="0.2">
      <c r="A101" s="30"/>
      <c r="B101" s="50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35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</sheetData>
  <sheetProtection algorithmName="SHA-512" hashValue="8zM+A0c0DDFH9JY0QXwni9xcqS6oVuDzMRYTN1EZKWr0v25no/xYrIrwO/rgPBHELJ4F4Od80VWBXSeF/Lcq+Q==" saltValue="HVC9XOdYfDY29HAO+zdlxjaedaZIbCjCndtJdoW1z57oFQteS3ZiyV9gmBGxu3qQuptm21zvVSr8P7lPWSMgWQ==" spinCount="100000" sheet="1" objects="1" scenarios="1" formatColumns="0" formatRows="0"/>
  <mergeCells count="56">
    <mergeCell ref="AS89:AT91"/>
    <mergeCell ref="AM89:AP89"/>
    <mergeCell ref="AM90:AP90"/>
    <mergeCell ref="AN92:AP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G94:AM94"/>
    <mergeCell ref="AN94:AP94"/>
    <mergeCell ref="K5:AO5"/>
    <mergeCell ref="K6:AO6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AR2:BE2"/>
    <mergeCell ref="E23:AN23"/>
    <mergeCell ref="AK26:AO26"/>
    <mergeCell ref="L28:P28"/>
    <mergeCell ref="W28:AE28"/>
    <mergeCell ref="AK28:AO28"/>
    <mergeCell ref="W29:AE29"/>
    <mergeCell ref="W32:AE32"/>
    <mergeCell ref="W30:AE30"/>
    <mergeCell ref="W31:AE31"/>
    <mergeCell ref="W33:AE33"/>
    <mergeCell ref="X35:AB35"/>
    <mergeCell ref="AK35:AO35"/>
    <mergeCell ref="C92:G92"/>
    <mergeCell ref="L85:AO85"/>
    <mergeCell ref="AM87:AN87"/>
    <mergeCell ref="I92:AF92"/>
    <mergeCell ref="AG92:AM92"/>
    <mergeCell ref="D98:H98"/>
    <mergeCell ref="J98:AF98"/>
    <mergeCell ref="D99:H99"/>
    <mergeCell ref="J99:AF99"/>
    <mergeCell ref="D95:H95"/>
    <mergeCell ref="J95:AF95"/>
    <mergeCell ref="D96:H96"/>
    <mergeCell ref="J96:AF96"/>
    <mergeCell ref="D97:H97"/>
    <mergeCell ref="J97:AF97"/>
  </mergeCells>
  <hyperlinks>
    <hyperlink ref="A95" location="'SO-00 - VON'!C2" display="/"/>
    <hyperlink ref="A96" location="'SO-07 - Opatření č. 2-40 ...'!C2" display="/"/>
    <hyperlink ref="A97" location="'SO-09 - Kácení a náhradní...'!C2" display="/"/>
    <hyperlink ref="A98" location="'SO-12 - Obslužná komunikace'!C2" display="/"/>
    <hyperlink ref="A99" location="'SO-14 - Přeložka nadzemní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3"/>
  <sheetViews>
    <sheetView showGridLines="0" workbookViewId="0"/>
  </sheetViews>
  <sheetFormatPr defaultRowHeight="11.25" x14ac:dyDescent="0.2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9" width="17.33203125" style="1" customWidth="1"/>
    <col min="10" max="10" width="19.5" style="1" bestFit="1" customWidth="1"/>
    <col min="11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1" spans="1:46" x14ac:dyDescent="0.2">
      <c r="A1" s="20"/>
    </row>
    <row r="2" spans="1:46" s="1" customFormat="1" ht="36.950000000000003" customHeight="1" x14ac:dyDescent="0.2"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5" t="s">
        <v>94</v>
      </c>
    </row>
    <row r="3" spans="1:46" s="1" customFormat="1" ht="6.95" hidden="1" customHeight="1" x14ac:dyDescent="0.2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8"/>
      <c r="AT3" s="15" t="s">
        <v>20</v>
      </c>
    </row>
    <row r="4" spans="1:46" s="1" customFormat="1" ht="24.95" hidden="1" customHeight="1" x14ac:dyDescent="0.2">
      <c r="B4" s="18"/>
      <c r="D4" s="106" t="s">
        <v>108</v>
      </c>
      <c r="L4" s="18"/>
      <c r="M4" s="107" t="s">
        <v>10</v>
      </c>
      <c r="AT4" s="15" t="s">
        <v>4</v>
      </c>
    </row>
    <row r="5" spans="1:46" s="1" customFormat="1" ht="6.95" hidden="1" customHeight="1" x14ac:dyDescent="0.2">
      <c r="B5" s="18"/>
      <c r="L5" s="18"/>
    </row>
    <row r="6" spans="1:46" s="1" customFormat="1" ht="12" hidden="1" customHeight="1" x14ac:dyDescent="0.2">
      <c r="B6" s="18"/>
      <c r="D6" s="108" t="s">
        <v>14</v>
      </c>
      <c r="L6" s="18"/>
    </row>
    <row r="7" spans="1:46" s="1" customFormat="1" ht="24" hidden="1" customHeight="1" x14ac:dyDescent="0.2">
      <c r="B7" s="18"/>
      <c r="E7" s="259" t="str">
        <f>'Rekapitulace stavby'!K6</f>
        <v>Bečva, Přerov – protipovodňová ochrana města nad jezem (DÚR) - II. etapa</v>
      </c>
      <c r="F7" s="260"/>
      <c r="G7" s="260"/>
      <c r="H7" s="260"/>
      <c r="L7" s="18"/>
    </row>
    <row r="8" spans="1:46" s="2" customFormat="1" ht="12" hidden="1" customHeight="1" x14ac:dyDescent="0.2">
      <c r="A8" s="30"/>
      <c r="B8" s="35"/>
      <c r="C8" s="30"/>
      <c r="D8" s="108" t="s">
        <v>109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4.45" hidden="1" customHeight="1" x14ac:dyDescent="0.2">
      <c r="A9" s="30"/>
      <c r="B9" s="35"/>
      <c r="C9" s="30"/>
      <c r="D9" s="30"/>
      <c r="E9" s="261" t="s">
        <v>110</v>
      </c>
      <c r="F9" s="262"/>
      <c r="G9" s="262"/>
      <c r="H9" s="262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 x14ac:dyDescent="0.2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 x14ac:dyDescent="0.2">
      <c r="A11" s="30"/>
      <c r="B11" s="35"/>
      <c r="C11" s="30"/>
      <c r="D11" s="108" t="s">
        <v>17</v>
      </c>
      <c r="E11" s="30"/>
      <c r="F11" s="109" t="s">
        <v>18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 x14ac:dyDescent="0.2">
      <c r="A12" s="30"/>
      <c r="B12" s="35"/>
      <c r="C12" s="30"/>
      <c r="D12" s="108" t="s">
        <v>22</v>
      </c>
      <c r="E12" s="30"/>
      <c r="F12" s="109" t="s">
        <v>23</v>
      </c>
      <c r="G12" s="30"/>
      <c r="H12" s="30"/>
      <c r="I12" s="108" t="s">
        <v>24</v>
      </c>
      <c r="J12" s="110" t="str">
        <f>'Rekapitulace stavby'!AN8</f>
        <v>15. 4. 2017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 x14ac:dyDescent="0.2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 x14ac:dyDescent="0.2">
      <c r="A14" s="30"/>
      <c r="B14" s="35"/>
      <c r="C14" s="30"/>
      <c r="D14" s="108" t="s">
        <v>32</v>
      </c>
      <c r="E14" s="30"/>
      <c r="F14" s="30"/>
      <c r="G14" s="30"/>
      <c r="H14" s="30"/>
      <c r="I14" s="108" t="s">
        <v>33</v>
      </c>
      <c r="J14" s="109" t="s">
        <v>34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 x14ac:dyDescent="0.2">
      <c r="A15" s="30"/>
      <c r="B15" s="35"/>
      <c r="C15" s="30"/>
      <c r="D15" s="30"/>
      <c r="E15" s="109" t="s">
        <v>35</v>
      </c>
      <c r="F15" s="30"/>
      <c r="G15" s="30"/>
      <c r="H15" s="30"/>
      <c r="I15" s="108" t="s">
        <v>36</v>
      </c>
      <c r="J15" s="109" t="s">
        <v>37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 x14ac:dyDescent="0.2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 x14ac:dyDescent="0.2">
      <c r="A17" s="30"/>
      <c r="B17" s="35"/>
      <c r="C17" s="30"/>
      <c r="D17" s="108" t="s">
        <v>38</v>
      </c>
      <c r="E17" s="30"/>
      <c r="F17" s="30"/>
      <c r="G17" s="30"/>
      <c r="H17" s="30"/>
      <c r="I17" s="108" t="s">
        <v>33</v>
      </c>
      <c r="J17" s="109" t="str">
        <f>'Rekapitulace stavby'!AN13</f>
        <v/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 x14ac:dyDescent="0.2">
      <c r="A18" s="30"/>
      <c r="B18" s="35"/>
      <c r="C18" s="30"/>
      <c r="D18" s="30"/>
      <c r="E18" s="263" t="str">
        <f>'Rekapitulace stavby'!E14</f>
        <v xml:space="preserve"> </v>
      </c>
      <c r="F18" s="263"/>
      <c r="G18" s="263"/>
      <c r="H18" s="263"/>
      <c r="I18" s="108" t="s">
        <v>36</v>
      </c>
      <c r="J18" s="109" t="str">
        <f>'Rekapitulace stavby'!AN14</f>
        <v/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 x14ac:dyDescent="0.2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 x14ac:dyDescent="0.2">
      <c r="A20" s="30"/>
      <c r="B20" s="35"/>
      <c r="C20" s="30"/>
      <c r="D20" s="108" t="s">
        <v>39</v>
      </c>
      <c r="E20" s="30"/>
      <c r="F20" s="30"/>
      <c r="G20" s="30"/>
      <c r="H20" s="30"/>
      <c r="I20" s="108" t="s">
        <v>33</v>
      </c>
      <c r="J20" s="109" t="str">
        <f>IF('Rekapitulace stavby'!AN16="","",'Rekapitulace stavby'!AN16)</f>
        <v>47116901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 x14ac:dyDescent="0.2">
      <c r="A21" s="30"/>
      <c r="B21" s="35"/>
      <c r="C21" s="30"/>
      <c r="D21" s="30"/>
      <c r="E21" s="109" t="str">
        <f>IF('Rekapitulace stavby'!E17="","",'Rekapitulace stavby'!E17)</f>
        <v>Vodohospodářský rozvoj a výstavba a.s.</v>
      </c>
      <c r="F21" s="30"/>
      <c r="G21" s="30"/>
      <c r="H21" s="30"/>
      <c r="I21" s="108" t="s">
        <v>36</v>
      </c>
      <c r="J21" s="109" t="str">
        <f>IF('Rekapitulace stavby'!AN17="","",'Rekapitulace stavby'!AN17)</f>
        <v>CZ47116901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 x14ac:dyDescent="0.2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 x14ac:dyDescent="0.2">
      <c r="A23" s="30"/>
      <c r="B23" s="35"/>
      <c r="C23" s="30"/>
      <c r="D23" s="108" t="s">
        <v>44</v>
      </c>
      <c r="E23" s="30"/>
      <c r="F23" s="30"/>
      <c r="G23" s="30"/>
      <c r="H23" s="30"/>
      <c r="I23" s="108" t="s">
        <v>33</v>
      </c>
      <c r="J23" s="109" t="s">
        <v>40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 x14ac:dyDescent="0.2">
      <c r="A24" s="30"/>
      <c r="B24" s="35"/>
      <c r="C24" s="30"/>
      <c r="D24" s="30"/>
      <c r="E24" s="109" t="s">
        <v>41</v>
      </c>
      <c r="F24" s="30"/>
      <c r="G24" s="30"/>
      <c r="H24" s="30"/>
      <c r="I24" s="108" t="s">
        <v>36</v>
      </c>
      <c r="J24" s="109" t="s">
        <v>42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 x14ac:dyDescent="0.2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 x14ac:dyDescent="0.2">
      <c r="A26" s="30"/>
      <c r="B26" s="35"/>
      <c r="C26" s="30"/>
      <c r="D26" s="108" t="s">
        <v>45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4.45" hidden="1" customHeight="1" x14ac:dyDescent="0.2">
      <c r="A27" s="111"/>
      <c r="B27" s="112"/>
      <c r="C27" s="111"/>
      <c r="D27" s="111"/>
      <c r="E27" s="264" t="s">
        <v>1</v>
      </c>
      <c r="F27" s="264"/>
      <c r="G27" s="264"/>
      <c r="H27" s="26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hidden="1" customHeight="1" x14ac:dyDescent="0.2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 x14ac:dyDescent="0.2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 x14ac:dyDescent="0.2">
      <c r="A30" s="30"/>
      <c r="B30" s="35"/>
      <c r="C30" s="30"/>
      <c r="D30" s="115" t="s">
        <v>46</v>
      </c>
      <c r="E30" s="30"/>
      <c r="F30" s="30"/>
      <c r="G30" s="30"/>
      <c r="H30" s="30"/>
      <c r="I30" s="30"/>
      <c r="J30" s="116">
        <f>ROUND(J118, 2)</f>
        <v>1800000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 x14ac:dyDescent="0.2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 x14ac:dyDescent="0.2">
      <c r="A32" s="30"/>
      <c r="B32" s="35"/>
      <c r="C32" s="30"/>
      <c r="D32" s="30"/>
      <c r="E32" s="30"/>
      <c r="F32" s="117" t="s">
        <v>48</v>
      </c>
      <c r="G32" s="30"/>
      <c r="H32" s="30"/>
      <c r="I32" s="117" t="s">
        <v>47</v>
      </c>
      <c r="J32" s="117" t="s">
        <v>49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 x14ac:dyDescent="0.2">
      <c r="A33" s="30"/>
      <c r="B33" s="35"/>
      <c r="C33" s="30"/>
      <c r="D33" s="118" t="s">
        <v>50</v>
      </c>
      <c r="E33" s="108" t="s">
        <v>51</v>
      </c>
      <c r="F33" s="119">
        <f>ROUND((SUM(BE118:BE122)),  2)</f>
        <v>1800000</v>
      </c>
      <c r="G33" s="30"/>
      <c r="H33" s="30"/>
      <c r="I33" s="120">
        <v>0.21</v>
      </c>
      <c r="J33" s="119">
        <f>ROUND(((SUM(BE118:BE122))*I33),  2)</f>
        <v>378000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 x14ac:dyDescent="0.2">
      <c r="A34" s="30"/>
      <c r="B34" s="35"/>
      <c r="C34" s="30"/>
      <c r="D34" s="30"/>
      <c r="E34" s="108" t="s">
        <v>52</v>
      </c>
      <c r="F34" s="119">
        <f>ROUND((SUM(BF118:BF122)),  2)</f>
        <v>0</v>
      </c>
      <c r="G34" s="30"/>
      <c r="H34" s="30"/>
      <c r="I34" s="120">
        <v>0.15</v>
      </c>
      <c r="J34" s="119">
        <f>ROUND(((SUM(BF118:BF122))*I34),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5"/>
      <c r="C35" s="30"/>
      <c r="D35" s="30"/>
      <c r="E35" s="108" t="s">
        <v>53</v>
      </c>
      <c r="F35" s="119">
        <f>ROUND((SUM(BG118:BG122)),  2)</f>
        <v>0</v>
      </c>
      <c r="G35" s="30"/>
      <c r="H35" s="30"/>
      <c r="I35" s="120">
        <v>0.21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5"/>
      <c r="C36" s="30"/>
      <c r="D36" s="30"/>
      <c r="E36" s="108" t="s">
        <v>54</v>
      </c>
      <c r="F36" s="119">
        <f>ROUND((SUM(BH118:BH122)),  2)</f>
        <v>0</v>
      </c>
      <c r="G36" s="30"/>
      <c r="H36" s="30"/>
      <c r="I36" s="120">
        <v>0.15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5"/>
      <c r="C37" s="30"/>
      <c r="D37" s="30"/>
      <c r="E37" s="108" t="s">
        <v>55</v>
      </c>
      <c r="F37" s="119">
        <f>ROUND((SUM(BI118:BI122)),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 x14ac:dyDescent="0.2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 x14ac:dyDescent="0.2">
      <c r="A39" s="30"/>
      <c r="B39" s="35"/>
      <c r="C39" s="121"/>
      <c r="D39" s="122" t="s">
        <v>56</v>
      </c>
      <c r="E39" s="123"/>
      <c r="F39" s="123"/>
      <c r="G39" s="124" t="s">
        <v>57</v>
      </c>
      <c r="H39" s="125" t="s">
        <v>58</v>
      </c>
      <c r="I39" s="123"/>
      <c r="J39" s="126">
        <f>SUM(J30:J37)</f>
        <v>2178000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 x14ac:dyDescent="0.2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 x14ac:dyDescent="0.2">
      <c r="B41" s="18"/>
      <c r="L41" s="18"/>
    </row>
    <row r="42" spans="1:31" s="1" customFormat="1" ht="14.45" hidden="1" customHeight="1" x14ac:dyDescent="0.2">
      <c r="B42" s="18"/>
      <c r="L42" s="18"/>
    </row>
    <row r="43" spans="1:31" s="1" customFormat="1" ht="14.45" hidden="1" customHeight="1" x14ac:dyDescent="0.2">
      <c r="B43" s="18"/>
      <c r="L43" s="18"/>
    </row>
    <row r="44" spans="1:31" s="1" customFormat="1" ht="14.45" hidden="1" customHeight="1" x14ac:dyDescent="0.2">
      <c r="B44" s="18"/>
      <c r="L44" s="18"/>
    </row>
    <row r="45" spans="1:31" s="1" customFormat="1" ht="14.45" hidden="1" customHeight="1" x14ac:dyDescent="0.2">
      <c r="B45" s="18"/>
      <c r="L45" s="18"/>
    </row>
    <row r="46" spans="1:31" s="1" customFormat="1" ht="14.45" hidden="1" customHeight="1" x14ac:dyDescent="0.2">
      <c r="B46" s="18"/>
      <c r="L46" s="18"/>
    </row>
    <row r="47" spans="1:31" s="1" customFormat="1" ht="14.45" hidden="1" customHeight="1" x14ac:dyDescent="0.2">
      <c r="B47" s="18"/>
      <c r="L47" s="18"/>
    </row>
    <row r="48" spans="1:31" s="1" customFormat="1" ht="14.45" hidden="1" customHeight="1" x14ac:dyDescent="0.2">
      <c r="B48" s="18"/>
      <c r="L48" s="18"/>
    </row>
    <row r="49" spans="1:31" s="1" customFormat="1" ht="14.45" hidden="1" customHeight="1" x14ac:dyDescent="0.2">
      <c r="B49" s="18"/>
      <c r="L49" s="18"/>
    </row>
    <row r="50" spans="1:31" s="2" customFormat="1" ht="14.45" hidden="1" customHeight="1" x14ac:dyDescent="0.2">
      <c r="B50" s="47"/>
      <c r="D50" s="128" t="s">
        <v>59</v>
      </c>
      <c r="E50" s="129"/>
      <c r="F50" s="129"/>
      <c r="G50" s="128" t="s">
        <v>60</v>
      </c>
      <c r="H50" s="129"/>
      <c r="I50" s="129"/>
      <c r="J50" s="129"/>
      <c r="K50" s="129"/>
      <c r="L50" s="47"/>
    </row>
    <row r="51" spans="1:31" hidden="1" x14ac:dyDescent="0.2">
      <c r="B51" s="18"/>
      <c r="L51" s="18"/>
    </row>
    <row r="52" spans="1:31" hidden="1" x14ac:dyDescent="0.2">
      <c r="B52" s="18"/>
      <c r="L52" s="18"/>
    </row>
    <row r="53" spans="1:31" hidden="1" x14ac:dyDescent="0.2">
      <c r="B53" s="18"/>
      <c r="L53" s="18"/>
    </row>
    <row r="54" spans="1:31" hidden="1" x14ac:dyDescent="0.2">
      <c r="B54" s="18"/>
      <c r="L54" s="18"/>
    </row>
    <row r="55" spans="1:31" hidden="1" x14ac:dyDescent="0.2">
      <c r="B55" s="18"/>
      <c r="L55" s="18"/>
    </row>
    <row r="56" spans="1:31" hidden="1" x14ac:dyDescent="0.2">
      <c r="B56" s="18"/>
      <c r="L56" s="18"/>
    </row>
    <row r="57" spans="1:31" hidden="1" x14ac:dyDescent="0.2">
      <c r="B57" s="18"/>
      <c r="L57" s="18"/>
    </row>
    <row r="58" spans="1:31" hidden="1" x14ac:dyDescent="0.2">
      <c r="B58" s="18"/>
      <c r="L58" s="18"/>
    </row>
    <row r="59" spans="1:31" hidden="1" x14ac:dyDescent="0.2">
      <c r="B59" s="18"/>
      <c r="L59" s="18"/>
    </row>
    <row r="60" spans="1:31" hidden="1" x14ac:dyDescent="0.2">
      <c r="B60" s="18"/>
      <c r="L60" s="18"/>
    </row>
    <row r="61" spans="1:31" s="2" customFormat="1" ht="12.75" hidden="1" x14ac:dyDescent="0.2">
      <c r="A61" s="30"/>
      <c r="B61" s="35"/>
      <c r="C61" s="30"/>
      <c r="D61" s="130" t="s">
        <v>61</v>
      </c>
      <c r="E61" s="131"/>
      <c r="F61" s="132" t="s">
        <v>62</v>
      </c>
      <c r="G61" s="130" t="s">
        <v>61</v>
      </c>
      <c r="H61" s="131"/>
      <c r="I61" s="131"/>
      <c r="J61" s="133" t="s">
        <v>62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 x14ac:dyDescent="0.2">
      <c r="B62" s="18"/>
      <c r="L62" s="18"/>
    </row>
    <row r="63" spans="1:31" hidden="1" x14ac:dyDescent="0.2">
      <c r="B63" s="18"/>
      <c r="L63" s="18"/>
    </row>
    <row r="64" spans="1:31" hidden="1" x14ac:dyDescent="0.2">
      <c r="B64" s="18"/>
      <c r="L64" s="18"/>
    </row>
    <row r="65" spans="1:31" s="2" customFormat="1" ht="12.75" hidden="1" x14ac:dyDescent="0.2">
      <c r="A65" s="30"/>
      <c r="B65" s="35"/>
      <c r="C65" s="30"/>
      <c r="D65" s="128" t="s">
        <v>63</v>
      </c>
      <c r="E65" s="134"/>
      <c r="F65" s="134"/>
      <c r="G65" s="128" t="s">
        <v>64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 x14ac:dyDescent="0.2">
      <c r="B66" s="18"/>
      <c r="L66" s="18"/>
    </row>
    <row r="67" spans="1:31" hidden="1" x14ac:dyDescent="0.2">
      <c r="B67" s="18"/>
      <c r="L67" s="18"/>
    </row>
    <row r="68" spans="1:31" hidden="1" x14ac:dyDescent="0.2">
      <c r="B68" s="18"/>
      <c r="L68" s="18"/>
    </row>
    <row r="69" spans="1:31" hidden="1" x14ac:dyDescent="0.2">
      <c r="B69" s="18"/>
      <c r="L69" s="18"/>
    </row>
    <row r="70" spans="1:31" hidden="1" x14ac:dyDescent="0.2">
      <c r="B70" s="18"/>
      <c r="L70" s="18"/>
    </row>
    <row r="71" spans="1:31" hidden="1" x14ac:dyDescent="0.2">
      <c r="B71" s="18"/>
      <c r="L71" s="18"/>
    </row>
    <row r="72" spans="1:31" hidden="1" x14ac:dyDescent="0.2">
      <c r="B72" s="18"/>
      <c r="L72" s="18"/>
    </row>
    <row r="73" spans="1:31" hidden="1" x14ac:dyDescent="0.2">
      <c r="B73" s="18"/>
      <c r="L73" s="18"/>
    </row>
    <row r="74" spans="1:31" hidden="1" x14ac:dyDescent="0.2">
      <c r="B74" s="18"/>
      <c r="L74" s="18"/>
    </row>
    <row r="75" spans="1:31" hidden="1" x14ac:dyDescent="0.2">
      <c r="B75" s="18"/>
      <c r="L75" s="18"/>
    </row>
    <row r="76" spans="1:31" s="2" customFormat="1" ht="12.75" hidden="1" x14ac:dyDescent="0.2">
      <c r="A76" s="30"/>
      <c r="B76" s="35"/>
      <c r="C76" s="30"/>
      <c r="D76" s="130" t="s">
        <v>61</v>
      </c>
      <c r="E76" s="131"/>
      <c r="F76" s="132" t="s">
        <v>62</v>
      </c>
      <c r="G76" s="130" t="s">
        <v>61</v>
      </c>
      <c r="H76" s="131"/>
      <c r="I76" s="131"/>
      <c r="J76" s="133" t="s">
        <v>62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 x14ac:dyDescent="0.2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 x14ac:dyDescent="0.2"/>
    <row r="79" spans="1:31" hidden="1" x14ac:dyDescent="0.2"/>
    <row r="80" spans="1:31" hidden="1" x14ac:dyDescent="0.2"/>
    <row r="81" spans="1:47" s="2" customFormat="1" ht="6.95" hidden="1" customHeight="1" x14ac:dyDescent="0.2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 x14ac:dyDescent="0.2">
      <c r="A82" s="30"/>
      <c r="B82" s="31"/>
      <c r="C82" s="21" t="s">
        <v>111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 x14ac:dyDescent="0.2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 x14ac:dyDescent="0.2">
      <c r="A84" s="30"/>
      <c r="B84" s="31"/>
      <c r="C84" s="26" t="s">
        <v>14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4" hidden="1" customHeight="1" x14ac:dyDescent="0.2">
      <c r="A85" s="30"/>
      <c r="B85" s="31"/>
      <c r="C85" s="32"/>
      <c r="D85" s="32"/>
      <c r="E85" s="257" t="str">
        <f>E7</f>
        <v>Bečva, Přerov – protipovodňová ochrana města nad jezem (DÚR) - II. etapa</v>
      </c>
      <c r="F85" s="258"/>
      <c r="G85" s="258"/>
      <c r="H85" s="258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 x14ac:dyDescent="0.2">
      <c r="A86" s="30"/>
      <c r="B86" s="31"/>
      <c r="C86" s="26" t="s">
        <v>109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4.45" hidden="1" customHeight="1" x14ac:dyDescent="0.2">
      <c r="A87" s="30"/>
      <c r="B87" s="31"/>
      <c r="C87" s="32"/>
      <c r="D87" s="32"/>
      <c r="E87" s="227" t="str">
        <f>E9</f>
        <v>SO-00 - VON</v>
      </c>
      <c r="F87" s="256"/>
      <c r="G87" s="256"/>
      <c r="H87" s="256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 x14ac:dyDescent="0.2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 x14ac:dyDescent="0.2">
      <c r="A89" s="30"/>
      <c r="B89" s="31"/>
      <c r="C89" s="26" t="s">
        <v>22</v>
      </c>
      <c r="D89" s="32"/>
      <c r="E89" s="32"/>
      <c r="F89" s="24" t="str">
        <f>F12</f>
        <v xml:space="preserve"> </v>
      </c>
      <c r="G89" s="32"/>
      <c r="H89" s="32"/>
      <c r="I89" s="26" t="s">
        <v>24</v>
      </c>
      <c r="J89" s="62" t="str">
        <f>IF(J12="","",J12)</f>
        <v>15. 4. 2017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 x14ac:dyDescent="0.2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40.9" hidden="1" customHeight="1" x14ac:dyDescent="0.2">
      <c r="A91" s="30"/>
      <c r="B91" s="31"/>
      <c r="C91" s="26" t="s">
        <v>32</v>
      </c>
      <c r="D91" s="32"/>
      <c r="E91" s="32"/>
      <c r="F91" s="24" t="str">
        <f>E15</f>
        <v>Povodí Moravy, s.p.</v>
      </c>
      <c r="G91" s="32"/>
      <c r="H91" s="32"/>
      <c r="I91" s="26" t="s">
        <v>39</v>
      </c>
      <c r="J91" s="28" t="str">
        <f>E21</f>
        <v>Vodohospodářský rozvoj a výstavba a.s.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40.9" hidden="1" customHeight="1" x14ac:dyDescent="0.2">
      <c r="A92" s="30"/>
      <c r="B92" s="31"/>
      <c r="C92" s="26" t="s">
        <v>38</v>
      </c>
      <c r="D92" s="32"/>
      <c r="E92" s="32"/>
      <c r="F92" s="24" t="str">
        <f>IF(E18="","",E18)</f>
        <v xml:space="preserve"> </v>
      </c>
      <c r="G92" s="32"/>
      <c r="H92" s="32"/>
      <c r="I92" s="26" t="s">
        <v>44</v>
      </c>
      <c r="J92" s="28" t="str">
        <f>E24</f>
        <v>Vodohospodářský rozvoj a výstavba a.s.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 x14ac:dyDescent="0.2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 x14ac:dyDescent="0.2">
      <c r="A94" s="30"/>
      <c r="B94" s="31"/>
      <c r="C94" s="139" t="s">
        <v>112</v>
      </c>
      <c r="D94" s="140"/>
      <c r="E94" s="140"/>
      <c r="F94" s="140"/>
      <c r="G94" s="140"/>
      <c r="H94" s="140"/>
      <c r="I94" s="140"/>
      <c r="J94" s="141" t="s">
        <v>113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 x14ac:dyDescent="0.2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 x14ac:dyDescent="0.2">
      <c r="A96" s="30"/>
      <c r="B96" s="31"/>
      <c r="C96" s="142" t="s">
        <v>114</v>
      </c>
      <c r="D96" s="32"/>
      <c r="E96" s="32"/>
      <c r="F96" s="32"/>
      <c r="G96" s="32"/>
      <c r="H96" s="32"/>
      <c r="I96" s="32"/>
      <c r="J96" s="80">
        <f>J118</f>
        <v>1800000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115</v>
      </c>
    </row>
    <row r="97" spans="1:31" s="9" customFormat="1" ht="24.95" hidden="1" customHeight="1" x14ac:dyDescent="0.2">
      <c r="B97" s="143"/>
      <c r="C97" s="144"/>
      <c r="D97" s="145" t="s">
        <v>116</v>
      </c>
      <c r="E97" s="146"/>
      <c r="F97" s="146"/>
      <c r="G97" s="146"/>
      <c r="H97" s="146"/>
      <c r="I97" s="146"/>
      <c r="J97" s="147">
        <f>J119</f>
        <v>1800000</v>
      </c>
      <c r="K97" s="144"/>
      <c r="L97" s="148"/>
    </row>
    <row r="98" spans="1:31" s="10" customFormat="1" ht="19.899999999999999" hidden="1" customHeight="1" x14ac:dyDescent="0.2">
      <c r="B98" s="149"/>
      <c r="C98" s="150"/>
      <c r="D98" s="151" t="s">
        <v>117</v>
      </c>
      <c r="E98" s="152"/>
      <c r="F98" s="152"/>
      <c r="G98" s="152"/>
      <c r="H98" s="152"/>
      <c r="I98" s="152"/>
      <c r="J98" s="153">
        <f>J120</f>
        <v>1800000</v>
      </c>
      <c r="K98" s="150"/>
      <c r="L98" s="154"/>
    </row>
    <row r="99" spans="1:31" s="2" customFormat="1" ht="21.75" hidden="1" customHeight="1" x14ac:dyDescent="0.2">
      <c r="A99" s="30"/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s="2" customFormat="1" ht="6.95" hidden="1" customHeight="1" x14ac:dyDescent="0.2">
      <c r="A100" s="3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hidden="1" x14ac:dyDescent="0.2"/>
    <row r="102" spans="1:31" hidden="1" x14ac:dyDescent="0.2"/>
    <row r="103" spans="1:31" hidden="1" x14ac:dyDescent="0.2"/>
    <row r="104" spans="1:31" s="2" customFormat="1" ht="6.95" customHeight="1" x14ac:dyDescent="0.2">
      <c r="A104" s="30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24.95" customHeight="1" x14ac:dyDescent="0.2">
      <c r="A105" s="30"/>
      <c r="B105" s="31"/>
      <c r="C105" s="21" t="s">
        <v>118</v>
      </c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customHeight="1" x14ac:dyDescent="0.2">
      <c r="A106" s="30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 x14ac:dyDescent="0.2">
      <c r="A107" s="30"/>
      <c r="B107" s="31"/>
      <c r="C107" s="26" t="s">
        <v>14</v>
      </c>
      <c r="D107" s="32"/>
      <c r="E107" s="32"/>
      <c r="F107" s="32"/>
      <c r="G107" s="32"/>
      <c r="H107" s="3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" customHeight="1" x14ac:dyDescent="0.2">
      <c r="A108" s="30"/>
      <c r="B108" s="31"/>
      <c r="C108" s="32"/>
      <c r="D108" s="32"/>
      <c r="E108" s="257" t="str">
        <f>E7</f>
        <v>Bečva, Přerov – protipovodňová ochrana města nad jezem (DÚR) - II. etapa</v>
      </c>
      <c r="F108" s="258"/>
      <c r="G108" s="258"/>
      <c r="H108" s="258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 x14ac:dyDescent="0.2">
      <c r="A109" s="30"/>
      <c r="B109" s="31"/>
      <c r="C109" s="26" t="s">
        <v>109</v>
      </c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4.45" customHeight="1" x14ac:dyDescent="0.2">
      <c r="A110" s="30"/>
      <c r="B110" s="31"/>
      <c r="C110" s="32"/>
      <c r="D110" s="32"/>
      <c r="E110" s="227" t="str">
        <f>E9</f>
        <v>SO-00 - VON</v>
      </c>
      <c r="F110" s="256"/>
      <c r="G110" s="256"/>
      <c r="H110" s="256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 x14ac:dyDescent="0.2">
      <c r="A111" s="30"/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 x14ac:dyDescent="0.2">
      <c r="A112" s="30"/>
      <c r="B112" s="31"/>
      <c r="C112" s="26" t="s">
        <v>22</v>
      </c>
      <c r="D112" s="32"/>
      <c r="E112" s="32"/>
      <c r="F112" s="24" t="str">
        <f>F12</f>
        <v xml:space="preserve"> </v>
      </c>
      <c r="G112" s="32"/>
      <c r="H112" s="32"/>
      <c r="I112" s="26" t="s">
        <v>24</v>
      </c>
      <c r="J112" s="62" t="str">
        <f>IF(J12="","",J12)</f>
        <v>15. 4. 2017</v>
      </c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 x14ac:dyDescent="0.2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40.9" customHeight="1" x14ac:dyDescent="0.2">
      <c r="A114" s="30"/>
      <c r="B114" s="31"/>
      <c r="C114" s="26" t="s">
        <v>32</v>
      </c>
      <c r="D114" s="32"/>
      <c r="E114" s="32"/>
      <c r="F114" s="24" t="str">
        <f>E15</f>
        <v>Povodí Moravy, s.p.</v>
      </c>
      <c r="G114" s="32"/>
      <c r="H114" s="32"/>
      <c r="I114" s="26" t="s">
        <v>39</v>
      </c>
      <c r="J114" s="28" t="str">
        <f>E21</f>
        <v>Vodohospodářský rozvoj a výstavba a.s.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40.9" customHeight="1" x14ac:dyDescent="0.2">
      <c r="A115" s="30"/>
      <c r="B115" s="31"/>
      <c r="C115" s="26" t="s">
        <v>38</v>
      </c>
      <c r="D115" s="32"/>
      <c r="E115" s="32"/>
      <c r="F115" s="24" t="str">
        <f>IF(E18="","",E18)</f>
        <v xml:space="preserve"> </v>
      </c>
      <c r="G115" s="32"/>
      <c r="H115" s="32"/>
      <c r="I115" s="26" t="s">
        <v>44</v>
      </c>
      <c r="J115" s="28" t="str">
        <f>E24</f>
        <v>Vodohospodářský rozvoj a výstavba a.s.</v>
      </c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0.35" customHeight="1" x14ac:dyDescent="0.2">
      <c r="A116" s="30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1" customFormat="1" ht="29.25" customHeight="1" x14ac:dyDescent="0.2">
      <c r="A117" s="155"/>
      <c r="B117" s="156"/>
      <c r="C117" s="157" t="s">
        <v>119</v>
      </c>
      <c r="D117" s="158" t="s">
        <v>71</v>
      </c>
      <c r="E117" s="158" t="s">
        <v>67</v>
      </c>
      <c r="F117" s="158" t="s">
        <v>68</v>
      </c>
      <c r="G117" s="158" t="s">
        <v>120</v>
      </c>
      <c r="H117" s="158" t="s">
        <v>121</v>
      </c>
      <c r="I117" s="158" t="s">
        <v>122</v>
      </c>
      <c r="J117" s="158" t="s">
        <v>113</v>
      </c>
      <c r="K117" s="159" t="s">
        <v>123</v>
      </c>
      <c r="L117" s="160"/>
      <c r="M117" s="71" t="s">
        <v>1</v>
      </c>
      <c r="N117" s="72" t="s">
        <v>50</v>
      </c>
      <c r="O117" s="72" t="s">
        <v>124</v>
      </c>
      <c r="P117" s="72" t="s">
        <v>125</v>
      </c>
      <c r="Q117" s="72" t="s">
        <v>126</v>
      </c>
      <c r="R117" s="72" t="s">
        <v>127</v>
      </c>
      <c r="S117" s="72" t="s">
        <v>128</v>
      </c>
      <c r="T117" s="73" t="s">
        <v>129</v>
      </c>
      <c r="U117" s="155"/>
      <c r="V117" s="155"/>
      <c r="W117" s="155"/>
      <c r="X117" s="155"/>
      <c r="Y117" s="155"/>
      <c r="Z117" s="155"/>
      <c r="AA117" s="155"/>
      <c r="AB117" s="155"/>
      <c r="AC117" s="155"/>
      <c r="AD117" s="155"/>
      <c r="AE117" s="155"/>
    </row>
    <row r="118" spans="1:65" s="2" customFormat="1" ht="22.9" customHeight="1" x14ac:dyDescent="0.25">
      <c r="A118" s="30"/>
      <c r="B118" s="31"/>
      <c r="C118" s="78" t="s">
        <v>130</v>
      </c>
      <c r="D118" s="32"/>
      <c r="E118" s="32"/>
      <c r="F118" s="32"/>
      <c r="G118" s="32"/>
      <c r="H118" s="32"/>
      <c r="I118" s="32"/>
      <c r="J118" s="161">
        <f>BK118</f>
        <v>1800000</v>
      </c>
      <c r="K118" s="32"/>
      <c r="L118" s="35"/>
      <c r="M118" s="74"/>
      <c r="N118" s="162"/>
      <c r="O118" s="75"/>
      <c r="P118" s="163">
        <f>P119</f>
        <v>0</v>
      </c>
      <c r="Q118" s="75"/>
      <c r="R118" s="163">
        <f>R119</f>
        <v>0</v>
      </c>
      <c r="S118" s="75"/>
      <c r="T118" s="164">
        <f>T119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5" t="s">
        <v>85</v>
      </c>
      <c r="AU118" s="15" t="s">
        <v>115</v>
      </c>
      <c r="BK118" s="165">
        <f>BK119</f>
        <v>1800000</v>
      </c>
    </row>
    <row r="119" spans="1:65" s="12" customFormat="1" ht="25.9" customHeight="1" x14ac:dyDescent="0.2">
      <c r="B119" s="166"/>
      <c r="C119" s="167"/>
      <c r="D119" s="168" t="s">
        <v>85</v>
      </c>
      <c r="E119" s="169" t="s">
        <v>131</v>
      </c>
      <c r="F119" s="169" t="s">
        <v>132</v>
      </c>
      <c r="G119" s="167"/>
      <c r="H119" s="167"/>
      <c r="I119" s="167"/>
      <c r="J119" s="170">
        <f>BK119</f>
        <v>1800000</v>
      </c>
      <c r="K119" s="167"/>
      <c r="L119" s="171"/>
      <c r="M119" s="172"/>
      <c r="N119" s="173"/>
      <c r="O119" s="173"/>
      <c r="P119" s="174">
        <f>P120</f>
        <v>0</v>
      </c>
      <c r="Q119" s="173"/>
      <c r="R119" s="174">
        <f>R120</f>
        <v>0</v>
      </c>
      <c r="S119" s="173"/>
      <c r="T119" s="175">
        <f>T120</f>
        <v>0</v>
      </c>
      <c r="AR119" s="176" t="s">
        <v>133</v>
      </c>
      <c r="AT119" s="177" t="s">
        <v>85</v>
      </c>
      <c r="AU119" s="177" t="s">
        <v>86</v>
      </c>
      <c r="AY119" s="176" t="s">
        <v>134</v>
      </c>
      <c r="BK119" s="178">
        <f>BK120</f>
        <v>1800000</v>
      </c>
    </row>
    <row r="120" spans="1:65" s="12" customFormat="1" ht="22.9" customHeight="1" x14ac:dyDescent="0.2">
      <c r="B120" s="166"/>
      <c r="C120" s="167"/>
      <c r="D120" s="168" t="s">
        <v>85</v>
      </c>
      <c r="E120" s="179" t="s">
        <v>135</v>
      </c>
      <c r="F120" s="179" t="s">
        <v>136</v>
      </c>
      <c r="G120" s="167"/>
      <c r="H120" s="167"/>
      <c r="I120" s="167"/>
      <c r="J120" s="180">
        <f>BK120</f>
        <v>1800000</v>
      </c>
      <c r="K120" s="167"/>
      <c r="L120" s="171"/>
      <c r="M120" s="172"/>
      <c r="N120" s="173"/>
      <c r="O120" s="173"/>
      <c r="P120" s="174">
        <f>SUM(P121:P122)</f>
        <v>0</v>
      </c>
      <c r="Q120" s="173"/>
      <c r="R120" s="174">
        <f>SUM(R121:R122)</f>
        <v>0</v>
      </c>
      <c r="S120" s="173"/>
      <c r="T120" s="175">
        <f>SUM(T121:T122)</f>
        <v>0</v>
      </c>
      <c r="AR120" s="176" t="s">
        <v>133</v>
      </c>
      <c r="AT120" s="177" t="s">
        <v>85</v>
      </c>
      <c r="AU120" s="177" t="s">
        <v>21</v>
      </c>
      <c r="AY120" s="176" t="s">
        <v>134</v>
      </c>
      <c r="BK120" s="178">
        <f>SUM(BK121:BK122)</f>
        <v>1800000</v>
      </c>
    </row>
    <row r="121" spans="1:65" s="2" customFormat="1" ht="14.45" customHeight="1" x14ac:dyDescent="0.2">
      <c r="A121" s="30"/>
      <c r="B121" s="31"/>
      <c r="C121" s="181" t="s">
        <v>21</v>
      </c>
      <c r="D121" s="181" t="s">
        <v>137</v>
      </c>
      <c r="E121" s="182" t="s">
        <v>138</v>
      </c>
      <c r="F121" s="183" t="s">
        <v>136</v>
      </c>
      <c r="G121" s="184" t="s">
        <v>139</v>
      </c>
      <c r="H121" s="185">
        <v>1</v>
      </c>
      <c r="I121" s="186">
        <v>1800000</v>
      </c>
      <c r="J121" s="186">
        <f>ROUND(I121*H121,2)</f>
        <v>1800000</v>
      </c>
      <c r="K121" s="183" t="s">
        <v>140</v>
      </c>
      <c r="L121" s="35"/>
      <c r="M121" s="187" t="s">
        <v>1</v>
      </c>
      <c r="N121" s="188" t="s">
        <v>51</v>
      </c>
      <c r="O121" s="189">
        <v>0</v>
      </c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91" t="s">
        <v>141</v>
      </c>
      <c r="AT121" s="191" t="s">
        <v>137</v>
      </c>
      <c r="AU121" s="191" t="s">
        <v>20</v>
      </c>
      <c r="AY121" s="15" t="s">
        <v>134</v>
      </c>
      <c r="BE121" s="192">
        <f>IF(N121="základní",J121,0)</f>
        <v>1800000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5" t="s">
        <v>21</v>
      </c>
      <c r="BK121" s="192">
        <f>ROUND(I121*H121,2)</f>
        <v>1800000</v>
      </c>
      <c r="BL121" s="15" t="s">
        <v>141</v>
      </c>
      <c r="BM121" s="191" t="s">
        <v>142</v>
      </c>
    </row>
    <row r="122" spans="1:65" s="13" customFormat="1" x14ac:dyDescent="0.2">
      <c r="B122" s="193"/>
      <c r="C122" s="194"/>
      <c r="D122" s="195" t="s">
        <v>143</v>
      </c>
      <c r="E122" s="196" t="s">
        <v>1</v>
      </c>
      <c r="F122" s="197" t="s">
        <v>144</v>
      </c>
      <c r="G122" s="194"/>
      <c r="H122" s="198">
        <v>1</v>
      </c>
      <c r="I122" s="194"/>
      <c r="J122" s="194"/>
      <c r="K122" s="194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143</v>
      </c>
      <c r="AU122" s="203" t="s">
        <v>20</v>
      </c>
      <c r="AV122" s="13" t="s">
        <v>20</v>
      </c>
      <c r="AW122" s="13" t="s">
        <v>43</v>
      </c>
      <c r="AX122" s="13" t="s">
        <v>21</v>
      </c>
      <c r="AY122" s="203" t="s">
        <v>134</v>
      </c>
    </row>
    <row r="123" spans="1:65" s="2" customFormat="1" ht="6.95" customHeight="1" x14ac:dyDescent="0.2">
      <c r="A123" s="30"/>
      <c r="B123" s="50"/>
      <c r="C123" s="51"/>
      <c r="D123" s="51"/>
      <c r="E123" s="51"/>
      <c r="F123" s="51"/>
      <c r="G123" s="51"/>
      <c r="H123" s="51"/>
      <c r="I123" s="51"/>
      <c r="J123" s="51"/>
      <c r="K123" s="51"/>
      <c r="L123" s="35"/>
      <c r="M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</sheetData>
  <sheetProtection algorithmName="SHA-512" hashValue="ezQEZUS54YbLMNSCgm/YRdcGHm3aeqjLh8ubK5sVdRfmz714JfR5nQqjLpXwW2ierorLlCw3Lni7Eiez9c8p3g==" saltValue="fwKXpihX/SVFujrjNBPCYMGSjAS6j2Dc5efJNg+f7mmq6Myf8lhJfyKteZjjeRu7kJtIwBa7fNDThU/BArifJg==" spinCount="100000" sheet="1" objects="1" scenarios="1" formatColumns="0" formatRows="0" autoFilter="0"/>
  <autoFilter ref="C117:K12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8"/>
  <sheetViews>
    <sheetView showGridLines="0" workbookViewId="0"/>
  </sheetViews>
  <sheetFormatPr defaultRowHeight="11.25" x14ac:dyDescent="0.2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9" width="17.33203125" style="1" customWidth="1"/>
    <col min="10" max="10" width="19.83203125" style="1" bestFit="1" customWidth="1"/>
    <col min="11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1" spans="1:46" x14ac:dyDescent="0.2">
      <c r="A1" s="20"/>
    </row>
    <row r="2" spans="1:46" s="1" customFormat="1" ht="36.950000000000003" customHeight="1" x14ac:dyDescent="0.2"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5" t="s">
        <v>97</v>
      </c>
    </row>
    <row r="3" spans="1:46" s="1" customFormat="1" ht="6.95" hidden="1" customHeight="1" x14ac:dyDescent="0.2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8"/>
      <c r="AT3" s="15" t="s">
        <v>20</v>
      </c>
    </row>
    <row r="4" spans="1:46" s="1" customFormat="1" ht="24.95" hidden="1" customHeight="1" x14ac:dyDescent="0.2">
      <c r="B4" s="18"/>
      <c r="D4" s="106" t="s">
        <v>108</v>
      </c>
      <c r="L4" s="18"/>
      <c r="M4" s="107" t="s">
        <v>10</v>
      </c>
      <c r="AT4" s="15" t="s">
        <v>4</v>
      </c>
    </row>
    <row r="5" spans="1:46" s="1" customFormat="1" ht="6.95" hidden="1" customHeight="1" x14ac:dyDescent="0.2">
      <c r="B5" s="18"/>
      <c r="L5" s="18"/>
    </row>
    <row r="6" spans="1:46" s="1" customFormat="1" ht="12" hidden="1" customHeight="1" x14ac:dyDescent="0.2">
      <c r="B6" s="18"/>
      <c r="D6" s="108" t="s">
        <v>14</v>
      </c>
      <c r="L6" s="18"/>
    </row>
    <row r="7" spans="1:46" s="1" customFormat="1" ht="24" hidden="1" customHeight="1" x14ac:dyDescent="0.2">
      <c r="B7" s="18"/>
      <c r="E7" s="259" t="str">
        <f>'Rekapitulace stavby'!K6</f>
        <v>Bečva, Přerov – protipovodňová ochrana města nad jezem (DÚR) - II. etapa</v>
      </c>
      <c r="F7" s="260"/>
      <c r="G7" s="260"/>
      <c r="H7" s="260"/>
      <c r="L7" s="18"/>
    </row>
    <row r="8" spans="1:46" s="2" customFormat="1" ht="12" hidden="1" customHeight="1" x14ac:dyDescent="0.2">
      <c r="A8" s="30"/>
      <c r="B8" s="35"/>
      <c r="C8" s="30"/>
      <c r="D8" s="108" t="s">
        <v>109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26.45" hidden="1" customHeight="1" x14ac:dyDescent="0.2">
      <c r="A9" s="30"/>
      <c r="B9" s="35"/>
      <c r="C9" s="30"/>
      <c r="D9" s="30"/>
      <c r="E9" s="261" t="s">
        <v>145</v>
      </c>
      <c r="F9" s="262"/>
      <c r="G9" s="262"/>
      <c r="H9" s="262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 x14ac:dyDescent="0.2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 x14ac:dyDescent="0.2">
      <c r="A11" s="30"/>
      <c r="B11" s="35"/>
      <c r="C11" s="30"/>
      <c r="D11" s="108" t="s">
        <v>17</v>
      </c>
      <c r="E11" s="30"/>
      <c r="F11" s="109" t="s">
        <v>18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 x14ac:dyDescent="0.2">
      <c r="A12" s="30"/>
      <c r="B12" s="35"/>
      <c r="C12" s="30"/>
      <c r="D12" s="108" t="s">
        <v>22</v>
      </c>
      <c r="E12" s="30"/>
      <c r="F12" s="109" t="s">
        <v>23</v>
      </c>
      <c r="G12" s="30"/>
      <c r="H12" s="30"/>
      <c r="I12" s="108" t="s">
        <v>24</v>
      </c>
      <c r="J12" s="110" t="str">
        <f>'Rekapitulace stavby'!AN8</f>
        <v>15. 4. 2017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 x14ac:dyDescent="0.2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 x14ac:dyDescent="0.2">
      <c r="A14" s="30"/>
      <c r="B14" s="35"/>
      <c r="C14" s="30"/>
      <c r="D14" s="108" t="s">
        <v>32</v>
      </c>
      <c r="E14" s="30"/>
      <c r="F14" s="30"/>
      <c r="G14" s="30"/>
      <c r="H14" s="30"/>
      <c r="I14" s="108" t="s">
        <v>33</v>
      </c>
      <c r="J14" s="109" t="s">
        <v>34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 x14ac:dyDescent="0.2">
      <c r="A15" s="30"/>
      <c r="B15" s="35"/>
      <c r="C15" s="30"/>
      <c r="D15" s="30"/>
      <c r="E15" s="109" t="s">
        <v>35</v>
      </c>
      <c r="F15" s="30"/>
      <c r="G15" s="30"/>
      <c r="H15" s="30"/>
      <c r="I15" s="108" t="s">
        <v>36</v>
      </c>
      <c r="J15" s="109" t="s">
        <v>37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 x14ac:dyDescent="0.2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 x14ac:dyDescent="0.2">
      <c r="A17" s="30"/>
      <c r="B17" s="35"/>
      <c r="C17" s="30"/>
      <c r="D17" s="108" t="s">
        <v>38</v>
      </c>
      <c r="E17" s="30"/>
      <c r="F17" s="30"/>
      <c r="G17" s="30"/>
      <c r="H17" s="30"/>
      <c r="I17" s="108" t="s">
        <v>33</v>
      </c>
      <c r="J17" s="109" t="str">
        <f>'Rekapitulace stavby'!AN13</f>
        <v/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 x14ac:dyDescent="0.2">
      <c r="A18" s="30"/>
      <c r="B18" s="35"/>
      <c r="C18" s="30"/>
      <c r="D18" s="30"/>
      <c r="E18" s="263" t="str">
        <f>'Rekapitulace stavby'!E14</f>
        <v xml:space="preserve"> </v>
      </c>
      <c r="F18" s="263"/>
      <c r="G18" s="263"/>
      <c r="H18" s="263"/>
      <c r="I18" s="108" t="s">
        <v>36</v>
      </c>
      <c r="J18" s="109" t="str">
        <f>'Rekapitulace stavby'!AN14</f>
        <v/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 x14ac:dyDescent="0.2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 x14ac:dyDescent="0.2">
      <c r="A20" s="30"/>
      <c r="B20" s="35"/>
      <c r="C20" s="30"/>
      <c r="D20" s="108" t="s">
        <v>39</v>
      </c>
      <c r="E20" s="30"/>
      <c r="F20" s="30"/>
      <c r="G20" s="30"/>
      <c r="H20" s="30"/>
      <c r="I20" s="108" t="s">
        <v>33</v>
      </c>
      <c r="J20" s="109" t="str">
        <f>IF('Rekapitulace stavby'!AN16="","",'Rekapitulace stavby'!AN16)</f>
        <v>47116901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 x14ac:dyDescent="0.2">
      <c r="A21" s="30"/>
      <c r="B21" s="35"/>
      <c r="C21" s="30"/>
      <c r="D21" s="30"/>
      <c r="E21" s="109" t="str">
        <f>IF('Rekapitulace stavby'!E17="","",'Rekapitulace stavby'!E17)</f>
        <v>Vodohospodářský rozvoj a výstavba a.s.</v>
      </c>
      <c r="F21" s="30"/>
      <c r="G21" s="30"/>
      <c r="H21" s="30"/>
      <c r="I21" s="108" t="s">
        <v>36</v>
      </c>
      <c r="J21" s="109" t="str">
        <f>IF('Rekapitulace stavby'!AN17="","",'Rekapitulace stavby'!AN17)</f>
        <v>CZ47116901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 x14ac:dyDescent="0.2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 x14ac:dyDescent="0.2">
      <c r="A23" s="30"/>
      <c r="B23" s="35"/>
      <c r="C23" s="30"/>
      <c r="D23" s="108" t="s">
        <v>44</v>
      </c>
      <c r="E23" s="30"/>
      <c r="F23" s="30"/>
      <c r="G23" s="30"/>
      <c r="H23" s="30"/>
      <c r="I23" s="108" t="s">
        <v>33</v>
      </c>
      <c r="J23" s="109" t="s">
        <v>40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 x14ac:dyDescent="0.2">
      <c r="A24" s="30"/>
      <c r="B24" s="35"/>
      <c r="C24" s="30"/>
      <c r="D24" s="30"/>
      <c r="E24" s="109" t="s">
        <v>41</v>
      </c>
      <c r="F24" s="30"/>
      <c r="G24" s="30"/>
      <c r="H24" s="30"/>
      <c r="I24" s="108" t="s">
        <v>36</v>
      </c>
      <c r="J24" s="109" t="s">
        <v>42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 x14ac:dyDescent="0.2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 x14ac:dyDescent="0.2">
      <c r="A26" s="30"/>
      <c r="B26" s="35"/>
      <c r="C26" s="30"/>
      <c r="D26" s="108" t="s">
        <v>45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4.45" hidden="1" customHeight="1" x14ac:dyDescent="0.2">
      <c r="A27" s="111"/>
      <c r="B27" s="112"/>
      <c r="C27" s="111"/>
      <c r="D27" s="111"/>
      <c r="E27" s="264" t="s">
        <v>1</v>
      </c>
      <c r="F27" s="264"/>
      <c r="G27" s="264"/>
      <c r="H27" s="26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hidden="1" customHeight="1" x14ac:dyDescent="0.2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 x14ac:dyDescent="0.2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 x14ac:dyDescent="0.2">
      <c r="A30" s="30"/>
      <c r="B30" s="35"/>
      <c r="C30" s="30"/>
      <c r="D30" s="115" t="s">
        <v>46</v>
      </c>
      <c r="E30" s="30"/>
      <c r="F30" s="30"/>
      <c r="G30" s="30"/>
      <c r="H30" s="30"/>
      <c r="I30" s="30"/>
      <c r="J30" s="116">
        <f>ROUND(J122, 2)</f>
        <v>56887032.479999997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 x14ac:dyDescent="0.2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 x14ac:dyDescent="0.2">
      <c r="A32" s="30"/>
      <c r="B32" s="35"/>
      <c r="C32" s="30"/>
      <c r="D32" s="30"/>
      <c r="E32" s="30"/>
      <c r="F32" s="117" t="s">
        <v>48</v>
      </c>
      <c r="G32" s="30"/>
      <c r="H32" s="30"/>
      <c r="I32" s="117" t="s">
        <v>47</v>
      </c>
      <c r="J32" s="117" t="s">
        <v>49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 x14ac:dyDescent="0.2">
      <c r="A33" s="30"/>
      <c r="B33" s="35"/>
      <c r="C33" s="30"/>
      <c r="D33" s="118" t="s">
        <v>50</v>
      </c>
      <c r="E33" s="108" t="s">
        <v>51</v>
      </c>
      <c r="F33" s="119">
        <f>ROUND((SUM(BE122:BE167)),  2)</f>
        <v>56887032.479999997</v>
      </c>
      <c r="G33" s="30"/>
      <c r="H33" s="30"/>
      <c r="I33" s="120">
        <v>0.21</v>
      </c>
      <c r="J33" s="119">
        <f>ROUND(((SUM(BE122:BE167))*I33),  2)</f>
        <v>11946276.82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 x14ac:dyDescent="0.2">
      <c r="A34" s="30"/>
      <c r="B34" s="35"/>
      <c r="C34" s="30"/>
      <c r="D34" s="30"/>
      <c r="E34" s="108" t="s">
        <v>52</v>
      </c>
      <c r="F34" s="119">
        <f>ROUND((SUM(BF122:BF167)),  2)</f>
        <v>0</v>
      </c>
      <c r="G34" s="30"/>
      <c r="H34" s="30"/>
      <c r="I34" s="120">
        <v>0.15</v>
      </c>
      <c r="J34" s="119">
        <f>ROUND(((SUM(BF122:BF167))*I34),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5"/>
      <c r="C35" s="30"/>
      <c r="D35" s="30"/>
      <c r="E35" s="108" t="s">
        <v>53</v>
      </c>
      <c r="F35" s="119">
        <f>ROUND((SUM(BG122:BG167)),  2)</f>
        <v>0</v>
      </c>
      <c r="G35" s="30"/>
      <c r="H35" s="30"/>
      <c r="I35" s="120">
        <v>0.21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5"/>
      <c r="C36" s="30"/>
      <c r="D36" s="30"/>
      <c r="E36" s="108" t="s">
        <v>54</v>
      </c>
      <c r="F36" s="119">
        <f>ROUND((SUM(BH122:BH167)),  2)</f>
        <v>0</v>
      </c>
      <c r="G36" s="30"/>
      <c r="H36" s="30"/>
      <c r="I36" s="120">
        <v>0.15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5"/>
      <c r="C37" s="30"/>
      <c r="D37" s="30"/>
      <c r="E37" s="108" t="s">
        <v>55</v>
      </c>
      <c r="F37" s="119">
        <f>ROUND((SUM(BI122:BI167)),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 x14ac:dyDescent="0.2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 x14ac:dyDescent="0.2">
      <c r="A39" s="30"/>
      <c r="B39" s="35"/>
      <c r="C39" s="121"/>
      <c r="D39" s="122" t="s">
        <v>56</v>
      </c>
      <c r="E39" s="123"/>
      <c r="F39" s="123"/>
      <c r="G39" s="124" t="s">
        <v>57</v>
      </c>
      <c r="H39" s="125" t="s">
        <v>58</v>
      </c>
      <c r="I39" s="123"/>
      <c r="J39" s="126">
        <f>SUM(J30:J37)</f>
        <v>68833309.299999997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 x14ac:dyDescent="0.2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 x14ac:dyDescent="0.2">
      <c r="B41" s="18"/>
      <c r="L41" s="18"/>
    </row>
    <row r="42" spans="1:31" s="1" customFormat="1" ht="14.45" hidden="1" customHeight="1" x14ac:dyDescent="0.2">
      <c r="B42" s="18"/>
      <c r="L42" s="18"/>
    </row>
    <row r="43" spans="1:31" s="1" customFormat="1" ht="14.45" hidden="1" customHeight="1" x14ac:dyDescent="0.2">
      <c r="B43" s="18"/>
      <c r="L43" s="18"/>
    </row>
    <row r="44" spans="1:31" s="1" customFormat="1" ht="14.45" hidden="1" customHeight="1" x14ac:dyDescent="0.2">
      <c r="B44" s="18"/>
      <c r="L44" s="18"/>
    </row>
    <row r="45" spans="1:31" s="1" customFormat="1" ht="14.45" hidden="1" customHeight="1" x14ac:dyDescent="0.2">
      <c r="B45" s="18"/>
      <c r="L45" s="18"/>
    </row>
    <row r="46" spans="1:31" s="1" customFormat="1" ht="14.45" hidden="1" customHeight="1" x14ac:dyDescent="0.2">
      <c r="B46" s="18"/>
      <c r="L46" s="18"/>
    </row>
    <row r="47" spans="1:31" s="1" customFormat="1" ht="14.45" hidden="1" customHeight="1" x14ac:dyDescent="0.2">
      <c r="B47" s="18"/>
      <c r="L47" s="18"/>
    </row>
    <row r="48" spans="1:31" s="1" customFormat="1" ht="14.45" hidden="1" customHeight="1" x14ac:dyDescent="0.2">
      <c r="B48" s="18"/>
      <c r="L48" s="18"/>
    </row>
    <row r="49" spans="1:31" s="1" customFormat="1" ht="14.45" hidden="1" customHeight="1" x14ac:dyDescent="0.2">
      <c r="B49" s="18"/>
      <c r="L49" s="18"/>
    </row>
    <row r="50" spans="1:31" s="2" customFormat="1" ht="14.45" hidden="1" customHeight="1" x14ac:dyDescent="0.2">
      <c r="B50" s="47"/>
      <c r="D50" s="128" t="s">
        <v>59</v>
      </c>
      <c r="E50" s="129"/>
      <c r="F50" s="129"/>
      <c r="G50" s="128" t="s">
        <v>60</v>
      </c>
      <c r="H50" s="129"/>
      <c r="I50" s="129"/>
      <c r="J50" s="129"/>
      <c r="K50" s="129"/>
      <c r="L50" s="47"/>
    </row>
    <row r="51" spans="1:31" hidden="1" x14ac:dyDescent="0.2">
      <c r="B51" s="18"/>
      <c r="L51" s="18"/>
    </row>
    <row r="52" spans="1:31" hidden="1" x14ac:dyDescent="0.2">
      <c r="B52" s="18"/>
      <c r="L52" s="18"/>
    </row>
    <row r="53" spans="1:31" hidden="1" x14ac:dyDescent="0.2">
      <c r="B53" s="18"/>
      <c r="L53" s="18"/>
    </row>
    <row r="54" spans="1:31" hidden="1" x14ac:dyDescent="0.2">
      <c r="B54" s="18"/>
      <c r="L54" s="18"/>
    </row>
    <row r="55" spans="1:31" hidden="1" x14ac:dyDescent="0.2">
      <c r="B55" s="18"/>
      <c r="L55" s="18"/>
    </row>
    <row r="56" spans="1:31" hidden="1" x14ac:dyDescent="0.2">
      <c r="B56" s="18"/>
      <c r="L56" s="18"/>
    </row>
    <row r="57" spans="1:31" hidden="1" x14ac:dyDescent="0.2">
      <c r="B57" s="18"/>
      <c r="L57" s="18"/>
    </row>
    <row r="58" spans="1:31" hidden="1" x14ac:dyDescent="0.2">
      <c r="B58" s="18"/>
      <c r="L58" s="18"/>
    </row>
    <row r="59" spans="1:31" hidden="1" x14ac:dyDescent="0.2">
      <c r="B59" s="18"/>
      <c r="L59" s="18"/>
    </row>
    <row r="60" spans="1:31" hidden="1" x14ac:dyDescent="0.2">
      <c r="B60" s="18"/>
      <c r="L60" s="18"/>
    </row>
    <row r="61" spans="1:31" s="2" customFormat="1" ht="12.75" hidden="1" x14ac:dyDescent="0.2">
      <c r="A61" s="30"/>
      <c r="B61" s="35"/>
      <c r="C61" s="30"/>
      <c r="D61" s="130" t="s">
        <v>61</v>
      </c>
      <c r="E61" s="131"/>
      <c r="F61" s="132" t="s">
        <v>62</v>
      </c>
      <c r="G61" s="130" t="s">
        <v>61</v>
      </c>
      <c r="H61" s="131"/>
      <c r="I61" s="131"/>
      <c r="J61" s="133" t="s">
        <v>62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 x14ac:dyDescent="0.2">
      <c r="B62" s="18"/>
      <c r="L62" s="18"/>
    </row>
    <row r="63" spans="1:31" hidden="1" x14ac:dyDescent="0.2">
      <c r="B63" s="18"/>
      <c r="L63" s="18"/>
    </row>
    <row r="64" spans="1:31" hidden="1" x14ac:dyDescent="0.2">
      <c r="B64" s="18"/>
      <c r="L64" s="18"/>
    </row>
    <row r="65" spans="1:31" s="2" customFormat="1" ht="12.75" hidden="1" x14ac:dyDescent="0.2">
      <c r="A65" s="30"/>
      <c r="B65" s="35"/>
      <c r="C65" s="30"/>
      <c r="D65" s="128" t="s">
        <v>63</v>
      </c>
      <c r="E65" s="134"/>
      <c r="F65" s="134"/>
      <c r="G65" s="128" t="s">
        <v>64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 x14ac:dyDescent="0.2">
      <c r="B66" s="18"/>
      <c r="L66" s="18"/>
    </row>
    <row r="67" spans="1:31" hidden="1" x14ac:dyDescent="0.2">
      <c r="B67" s="18"/>
      <c r="L67" s="18"/>
    </row>
    <row r="68" spans="1:31" hidden="1" x14ac:dyDescent="0.2">
      <c r="B68" s="18"/>
      <c r="L68" s="18"/>
    </row>
    <row r="69" spans="1:31" hidden="1" x14ac:dyDescent="0.2">
      <c r="B69" s="18"/>
      <c r="L69" s="18"/>
    </row>
    <row r="70" spans="1:31" hidden="1" x14ac:dyDescent="0.2">
      <c r="B70" s="18"/>
      <c r="L70" s="18"/>
    </row>
    <row r="71" spans="1:31" hidden="1" x14ac:dyDescent="0.2">
      <c r="B71" s="18"/>
      <c r="L71" s="18"/>
    </row>
    <row r="72" spans="1:31" hidden="1" x14ac:dyDescent="0.2">
      <c r="B72" s="18"/>
      <c r="L72" s="18"/>
    </row>
    <row r="73" spans="1:31" hidden="1" x14ac:dyDescent="0.2">
      <c r="B73" s="18"/>
      <c r="L73" s="18"/>
    </row>
    <row r="74" spans="1:31" hidden="1" x14ac:dyDescent="0.2">
      <c r="B74" s="18"/>
      <c r="L74" s="18"/>
    </row>
    <row r="75" spans="1:31" hidden="1" x14ac:dyDescent="0.2">
      <c r="B75" s="18"/>
      <c r="L75" s="18"/>
    </row>
    <row r="76" spans="1:31" s="2" customFormat="1" ht="12.75" hidden="1" x14ac:dyDescent="0.2">
      <c r="A76" s="30"/>
      <c r="B76" s="35"/>
      <c r="C76" s="30"/>
      <c r="D76" s="130" t="s">
        <v>61</v>
      </c>
      <c r="E76" s="131"/>
      <c r="F76" s="132" t="s">
        <v>62</v>
      </c>
      <c r="G76" s="130" t="s">
        <v>61</v>
      </c>
      <c r="H76" s="131"/>
      <c r="I76" s="131"/>
      <c r="J76" s="133" t="s">
        <v>62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 x14ac:dyDescent="0.2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 x14ac:dyDescent="0.2"/>
    <row r="79" spans="1:31" hidden="1" x14ac:dyDescent="0.2"/>
    <row r="80" spans="1:31" hidden="1" x14ac:dyDescent="0.2"/>
    <row r="81" spans="1:47" s="2" customFormat="1" ht="6.95" hidden="1" customHeight="1" x14ac:dyDescent="0.2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 x14ac:dyDescent="0.2">
      <c r="A82" s="30"/>
      <c r="B82" s="31"/>
      <c r="C82" s="21" t="s">
        <v>111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 x14ac:dyDescent="0.2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 x14ac:dyDescent="0.2">
      <c r="A84" s="30"/>
      <c r="B84" s="31"/>
      <c r="C84" s="26" t="s">
        <v>14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4" hidden="1" customHeight="1" x14ac:dyDescent="0.2">
      <c r="A85" s="30"/>
      <c r="B85" s="31"/>
      <c r="C85" s="32"/>
      <c r="D85" s="32"/>
      <c r="E85" s="257" t="str">
        <f>E7</f>
        <v>Bečva, Přerov – protipovodňová ochrana města nad jezem (DÚR) - II. etapa</v>
      </c>
      <c r="F85" s="258"/>
      <c r="G85" s="258"/>
      <c r="H85" s="258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 x14ac:dyDescent="0.2">
      <c r="A86" s="30"/>
      <c r="B86" s="31"/>
      <c r="C86" s="26" t="s">
        <v>109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26.45" hidden="1" customHeight="1" x14ac:dyDescent="0.2">
      <c r="A87" s="30"/>
      <c r="B87" s="31"/>
      <c r="C87" s="32"/>
      <c r="D87" s="32"/>
      <c r="E87" s="227" t="str">
        <f>E9</f>
        <v>SO-07 - Opatření č. 2/40 - záchytný profil nad Přerovem</v>
      </c>
      <c r="F87" s="256"/>
      <c r="G87" s="256"/>
      <c r="H87" s="256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 x14ac:dyDescent="0.2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 x14ac:dyDescent="0.2">
      <c r="A89" s="30"/>
      <c r="B89" s="31"/>
      <c r="C89" s="26" t="s">
        <v>22</v>
      </c>
      <c r="D89" s="32"/>
      <c r="E89" s="32"/>
      <c r="F89" s="24" t="str">
        <f>F12</f>
        <v xml:space="preserve"> </v>
      </c>
      <c r="G89" s="32"/>
      <c r="H89" s="32"/>
      <c r="I89" s="26" t="s">
        <v>24</v>
      </c>
      <c r="J89" s="62" t="str">
        <f>IF(J12="","",J12)</f>
        <v>15. 4. 2017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 x14ac:dyDescent="0.2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40.9" hidden="1" customHeight="1" x14ac:dyDescent="0.2">
      <c r="A91" s="30"/>
      <c r="B91" s="31"/>
      <c r="C91" s="26" t="s">
        <v>32</v>
      </c>
      <c r="D91" s="32"/>
      <c r="E91" s="32"/>
      <c r="F91" s="24" t="str">
        <f>E15</f>
        <v>Povodí Moravy, s.p.</v>
      </c>
      <c r="G91" s="32"/>
      <c r="H91" s="32"/>
      <c r="I91" s="26" t="s">
        <v>39</v>
      </c>
      <c r="J91" s="28" t="str">
        <f>E21</f>
        <v>Vodohospodářský rozvoj a výstavba a.s.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40.9" hidden="1" customHeight="1" x14ac:dyDescent="0.2">
      <c r="A92" s="30"/>
      <c r="B92" s="31"/>
      <c r="C92" s="26" t="s">
        <v>38</v>
      </c>
      <c r="D92" s="32"/>
      <c r="E92" s="32"/>
      <c r="F92" s="24" t="str">
        <f>IF(E18="","",E18)</f>
        <v xml:space="preserve"> </v>
      </c>
      <c r="G92" s="32"/>
      <c r="H92" s="32"/>
      <c r="I92" s="26" t="s">
        <v>44</v>
      </c>
      <c r="J92" s="28" t="str">
        <f>E24</f>
        <v>Vodohospodářský rozvoj a výstavba a.s.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 x14ac:dyDescent="0.2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 x14ac:dyDescent="0.2">
      <c r="A94" s="30"/>
      <c r="B94" s="31"/>
      <c r="C94" s="139" t="s">
        <v>112</v>
      </c>
      <c r="D94" s="140"/>
      <c r="E94" s="140"/>
      <c r="F94" s="140"/>
      <c r="G94" s="140"/>
      <c r="H94" s="140"/>
      <c r="I94" s="140"/>
      <c r="J94" s="141" t="s">
        <v>113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 x14ac:dyDescent="0.2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 x14ac:dyDescent="0.2">
      <c r="A96" s="30"/>
      <c r="B96" s="31"/>
      <c r="C96" s="142" t="s">
        <v>114</v>
      </c>
      <c r="D96" s="32"/>
      <c r="E96" s="32"/>
      <c r="F96" s="32"/>
      <c r="G96" s="32"/>
      <c r="H96" s="32"/>
      <c r="I96" s="32"/>
      <c r="J96" s="80">
        <f>J122</f>
        <v>56887032.480000004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115</v>
      </c>
    </row>
    <row r="97" spans="1:31" s="9" customFormat="1" ht="24.95" hidden="1" customHeight="1" x14ac:dyDescent="0.2">
      <c r="B97" s="143"/>
      <c r="C97" s="144"/>
      <c r="D97" s="145" t="s">
        <v>146</v>
      </c>
      <c r="E97" s="146"/>
      <c r="F97" s="146"/>
      <c r="G97" s="146"/>
      <c r="H97" s="146"/>
      <c r="I97" s="146"/>
      <c r="J97" s="147">
        <f>J123</f>
        <v>56887032.480000004</v>
      </c>
      <c r="K97" s="144"/>
      <c r="L97" s="148"/>
    </row>
    <row r="98" spans="1:31" s="10" customFormat="1" ht="19.899999999999999" hidden="1" customHeight="1" x14ac:dyDescent="0.2">
      <c r="B98" s="149"/>
      <c r="C98" s="150"/>
      <c r="D98" s="151" t="s">
        <v>147</v>
      </c>
      <c r="E98" s="152"/>
      <c r="F98" s="152"/>
      <c r="G98" s="152"/>
      <c r="H98" s="152"/>
      <c r="I98" s="152"/>
      <c r="J98" s="153">
        <f>J124</f>
        <v>12989592.199999999</v>
      </c>
      <c r="K98" s="150"/>
      <c r="L98" s="154"/>
    </row>
    <row r="99" spans="1:31" s="10" customFormat="1" ht="19.899999999999999" hidden="1" customHeight="1" x14ac:dyDescent="0.2">
      <c r="B99" s="149"/>
      <c r="C99" s="150"/>
      <c r="D99" s="151" t="s">
        <v>148</v>
      </c>
      <c r="E99" s="152"/>
      <c r="F99" s="152"/>
      <c r="G99" s="152"/>
      <c r="H99" s="152"/>
      <c r="I99" s="152"/>
      <c r="J99" s="153">
        <f>J137</f>
        <v>1985000</v>
      </c>
      <c r="K99" s="150"/>
      <c r="L99" s="154"/>
    </row>
    <row r="100" spans="1:31" s="10" customFormat="1" ht="19.899999999999999" hidden="1" customHeight="1" x14ac:dyDescent="0.2">
      <c r="B100" s="149"/>
      <c r="C100" s="150"/>
      <c r="D100" s="151" t="s">
        <v>149</v>
      </c>
      <c r="E100" s="152"/>
      <c r="F100" s="152"/>
      <c r="G100" s="152"/>
      <c r="H100" s="152"/>
      <c r="I100" s="152"/>
      <c r="J100" s="153">
        <f>J142</f>
        <v>20489135</v>
      </c>
      <c r="K100" s="150"/>
      <c r="L100" s="154"/>
    </row>
    <row r="101" spans="1:31" s="10" customFormat="1" ht="19.899999999999999" hidden="1" customHeight="1" x14ac:dyDescent="0.2">
      <c r="B101" s="149"/>
      <c r="C101" s="150"/>
      <c r="D101" s="151" t="s">
        <v>150</v>
      </c>
      <c r="E101" s="152"/>
      <c r="F101" s="152"/>
      <c r="G101" s="152"/>
      <c r="H101" s="152"/>
      <c r="I101" s="152"/>
      <c r="J101" s="153">
        <f>J155</f>
        <v>17126221</v>
      </c>
      <c r="K101" s="150"/>
      <c r="L101" s="154"/>
    </row>
    <row r="102" spans="1:31" s="10" customFormat="1" ht="19.899999999999999" hidden="1" customHeight="1" x14ac:dyDescent="0.2">
      <c r="B102" s="149"/>
      <c r="C102" s="150"/>
      <c r="D102" s="151" t="s">
        <v>151</v>
      </c>
      <c r="E102" s="152"/>
      <c r="F102" s="152"/>
      <c r="G102" s="152"/>
      <c r="H102" s="152"/>
      <c r="I102" s="152"/>
      <c r="J102" s="153">
        <f>J164</f>
        <v>4297084.2799999993</v>
      </c>
      <c r="K102" s="150"/>
      <c r="L102" s="154"/>
    </row>
    <row r="103" spans="1:31" s="2" customFormat="1" ht="21.75" hidden="1" customHeight="1" x14ac:dyDescent="0.2">
      <c r="A103" s="30"/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hidden="1" customHeight="1" x14ac:dyDescent="0.2">
      <c r="A104" s="30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hidden="1" x14ac:dyDescent="0.2"/>
    <row r="106" spans="1:31" hidden="1" x14ac:dyDescent="0.2"/>
    <row r="107" spans="1:31" hidden="1" x14ac:dyDescent="0.2"/>
    <row r="108" spans="1:31" s="2" customFormat="1" ht="6.95" customHeight="1" x14ac:dyDescent="0.2">
      <c r="A108" s="30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4.95" customHeight="1" x14ac:dyDescent="0.2">
      <c r="A109" s="30"/>
      <c r="B109" s="31"/>
      <c r="C109" s="21" t="s">
        <v>118</v>
      </c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 x14ac:dyDescent="0.2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 x14ac:dyDescent="0.2">
      <c r="A111" s="30"/>
      <c r="B111" s="31"/>
      <c r="C111" s="26" t="s">
        <v>14</v>
      </c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24" customHeight="1" x14ac:dyDescent="0.2">
      <c r="A112" s="30"/>
      <c r="B112" s="31"/>
      <c r="C112" s="32"/>
      <c r="D112" s="32"/>
      <c r="E112" s="257" t="str">
        <f>E7</f>
        <v>Bečva, Přerov – protipovodňová ochrana města nad jezem (DÚR) - II. etapa</v>
      </c>
      <c r="F112" s="258"/>
      <c r="G112" s="258"/>
      <c r="H112" s="258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 x14ac:dyDescent="0.2">
      <c r="A113" s="30"/>
      <c r="B113" s="31"/>
      <c r="C113" s="26" t="s">
        <v>109</v>
      </c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26.45" customHeight="1" x14ac:dyDescent="0.2">
      <c r="A114" s="30"/>
      <c r="B114" s="31"/>
      <c r="C114" s="32"/>
      <c r="D114" s="32"/>
      <c r="E114" s="227" t="str">
        <f>E9</f>
        <v>SO-07 - Opatření č. 2/40 - záchytný profil nad Přerovem</v>
      </c>
      <c r="F114" s="256"/>
      <c r="G114" s="256"/>
      <c r="H114" s="256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 x14ac:dyDescent="0.2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 x14ac:dyDescent="0.2">
      <c r="A116" s="30"/>
      <c r="B116" s="31"/>
      <c r="C116" s="26" t="s">
        <v>22</v>
      </c>
      <c r="D116" s="32"/>
      <c r="E116" s="32"/>
      <c r="F116" s="24" t="str">
        <f>F12</f>
        <v xml:space="preserve"> </v>
      </c>
      <c r="G116" s="32"/>
      <c r="H116" s="32"/>
      <c r="I116" s="26" t="s">
        <v>24</v>
      </c>
      <c r="J116" s="62" t="str">
        <f>IF(J12="","",J12)</f>
        <v>15. 4. 2017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 x14ac:dyDescent="0.2">
      <c r="A117" s="30"/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40.9" customHeight="1" x14ac:dyDescent="0.2">
      <c r="A118" s="30"/>
      <c r="B118" s="31"/>
      <c r="C118" s="26" t="s">
        <v>32</v>
      </c>
      <c r="D118" s="32"/>
      <c r="E118" s="32"/>
      <c r="F118" s="24" t="str">
        <f>E15</f>
        <v>Povodí Moravy, s.p.</v>
      </c>
      <c r="G118" s="32"/>
      <c r="H118" s="32"/>
      <c r="I118" s="26" t="s">
        <v>39</v>
      </c>
      <c r="J118" s="28" t="str">
        <f>E21</f>
        <v>Vodohospodářský rozvoj a výstavba a.s.</v>
      </c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40.9" customHeight="1" x14ac:dyDescent="0.2">
      <c r="A119" s="30"/>
      <c r="B119" s="31"/>
      <c r="C119" s="26" t="s">
        <v>38</v>
      </c>
      <c r="D119" s="32"/>
      <c r="E119" s="32"/>
      <c r="F119" s="24" t="str">
        <f>IF(E18="","",E18)</f>
        <v xml:space="preserve"> </v>
      </c>
      <c r="G119" s="32"/>
      <c r="H119" s="32"/>
      <c r="I119" s="26" t="s">
        <v>44</v>
      </c>
      <c r="J119" s="28" t="str">
        <f>E24</f>
        <v>Vodohospodářský rozvoj a výstavba a.s.</v>
      </c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 x14ac:dyDescent="0.2">
      <c r="A120" s="30"/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 x14ac:dyDescent="0.2">
      <c r="A121" s="155"/>
      <c r="B121" s="156"/>
      <c r="C121" s="157" t="s">
        <v>119</v>
      </c>
      <c r="D121" s="158" t="s">
        <v>71</v>
      </c>
      <c r="E121" s="158" t="s">
        <v>67</v>
      </c>
      <c r="F121" s="158" t="s">
        <v>68</v>
      </c>
      <c r="G121" s="158" t="s">
        <v>120</v>
      </c>
      <c r="H121" s="158" t="s">
        <v>121</v>
      </c>
      <c r="I121" s="158" t="s">
        <v>122</v>
      </c>
      <c r="J121" s="158" t="s">
        <v>113</v>
      </c>
      <c r="K121" s="159" t="s">
        <v>123</v>
      </c>
      <c r="L121" s="160"/>
      <c r="M121" s="71" t="s">
        <v>1</v>
      </c>
      <c r="N121" s="72" t="s">
        <v>50</v>
      </c>
      <c r="O121" s="72" t="s">
        <v>124</v>
      </c>
      <c r="P121" s="72" t="s">
        <v>125</v>
      </c>
      <c r="Q121" s="72" t="s">
        <v>126</v>
      </c>
      <c r="R121" s="72" t="s">
        <v>127</v>
      </c>
      <c r="S121" s="72" t="s">
        <v>128</v>
      </c>
      <c r="T121" s="73" t="s">
        <v>129</v>
      </c>
      <c r="U121" s="155"/>
      <c r="V121" s="155"/>
      <c r="W121" s="155"/>
      <c r="X121" s="155"/>
      <c r="Y121" s="155"/>
      <c r="Z121" s="155"/>
      <c r="AA121" s="155"/>
      <c r="AB121" s="155"/>
      <c r="AC121" s="155"/>
      <c r="AD121" s="155"/>
      <c r="AE121" s="155"/>
    </row>
    <row r="122" spans="1:65" s="2" customFormat="1" ht="22.9" customHeight="1" x14ac:dyDescent="0.25">
      <c r="A122" s="30"/>
      <c r="B122" s="31"/>
      <c r="C122" s="78" t="s">
        <v>130</v>
      </c>
      <c r="D122" s="32"/>
      <c r="E122" s="32"/>
      <c r="F122" s="32"/>
      <c r="G122" s="32"/>
      <c r="H122" s="32"/>
      <c r="I122" s="32"/>
      <c r="J122" s="161">
        <f>BK122</f>
        <v>56887032.480000004</v>
      </c>
      <c r="K122" s="32"/>
      <c r="L122" s="35"/>
      <c r="M122" s="74"/>
      <c r="N122" s="162"/>
      <c r="O122" s="75"/>
      <c r="P122" s="163">
        <f>P123</f>
        <v>47236.722217999995</v>
      </c>
      <c r="Q122" s="75"/>
      <c r="R122" s="163">
        <f>R123</f>
        <v>13480.797119999997</v>
      </c>
      <c r="S122" s="75"/>
      <c r="T122" s="164">
        <f>T123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5" t="s">
        <v>85</v>
      </c>
      <c r="AU122" s="15" t="s">
        <v>115</v>
      </c>
      <c r="BK122" s="165">
        <f>BK123</f>
        <v>56887032.480000004</v>
      </c>
    </row>
    <row r="123" spans="1:65" s="12" customFormat="1" ht="25.9" customHeight="1" x14ac:dyDescent="0.2">
      <c r="B123" s="166"/>
      <c r="C123" s="167"/>
      <c r="D123" s="168" t="s">
        <v>85</v>
      </c>
      <c r="E123" s="169" t="s">
        <v>152</v>
      </c>
      <c r="F123" s="169" t="s">
        <v>153</v>
      </c>
      <c r="G123" s="167"/>
      <c r="H123" s="167"/>
      <c r="I123" s="167"/>
      <c r="J123" s="170">
        <f>BK123</f>
        <v>56887032.480000004</v>
      </c>
      <c r="K123" s="167"/>
      <c r="L123" s="171"/>
      <c r="M123" s="172"/>
      <c r="N123" s="173"/>
      <c r="O123" s="173"/>
      <c r="P123" s="174">
        <f>P124+P137+P142+P155+P164</f>
        <v>47236.722217999995</v>
      </c>
      <c r="Q123" s="173"/>
      <c r="R123" s="174">
        <f>R124+R137+R142+R155+R164</f>
        <v>13480.797119999997</v>
      </c>
      <c r="S123" s="173"/>
      <c r="T123" s="175">
        <f>T124+T137+T142+T155+T164</f>
        <v>0</v>
      </c>
      <c r="AR123" s="176" t="s">
        <v>21</v>
      </c>
      <c r="AT123" s="177" t="s">
        <v>85</v>
      </c>
      <c r="AU123" s="177" t="s">
        <v>86</v>
      </c>
      <c r="AY123" s="176" t="s">
        <v>134</v>
      </c>
      <c r="BK123" s="178">
        <f>BK124+BK137+BK142+BK155+BK164</f>
        <v>56887032.480000004</v>
      </c>
    </row>
    <row r="124" spans="1:65" s="12" customFormat="1" ht="22.9" customHeight="1" x14ac:dyDescent="0.2">
      <c r="B124" s="166"/>
      <c r="C124" s="167"/>
      <c r="D124" s="168" t="s">
        <v>85</v>
      </c>
      <c r="E124" s="179" t="s">
        <v>21</v>
      </c>
      <c r="F124" s="179" t="s">
        <v>154</v>
      </c>
      <c r="G124" s="167"/>
      <c r="H124" s="167"/>
      <c r="I124" s="167"/>
      <c r="J124" s="180">
        <f>BK124</f>
        <v>12989592.199999999</v>
      </c>
      <c r="K124" s="167"/>
      <c r="L124" s="171"/>
      <c r="M124" s="172"/>
      <c r="N124" s="173"/>
      <c r="O124" s="173"/>
      <c r="P124" s="174">
        <f>SUM(P125:P136)</f>
        <v>3993.1019999999999</v>
      </c>
      <c r="Q124" s="173"/>
      <c r="R124" s="174">
        <f>SUM(R125:R136)</f>
        <v>0.87703000000000009</v>
      </c>
      <c r="S124" s="173"/>
      <c r="T124" s="175">
        <f>SUM(T125:T136)</f>
        <v>0</v>
      </c>
      <c r="AR124" s="176" t="s">
        <v>21</v>
      </c>
      <c r="AT124" s="177" t="s">
        <v>85</v>
      </c>
      <c r="AU124" s="177" t="s">
        <v>21</v>
      </c>
      <c r="AY124" s="176" t="s">
        <v>134</v>
      </c>
      <c r="BK124" s="178">
        <f>SUM(BK125:BK136)</f>
        <v>12989592.199999999</v>
      </c>
    </row>
    <row r="125" spans="1:65" s="2" customFormat="1" ht="21.6" customHeight="1" x14ac:dyDescent="0.2">
      <c r="A125" s="30"/>
      <c r="B125" s="31"/>
      <c r="C125" s="181" t="s">
        <v>21</v>
      </c>
      <c r="D125" s="181" t="s">
        <v>137</v>
      </c>
      <c r="E125" s="182" t="s">
        <v>155</v>
      </c>
      <c r="F125" s="183" t="s">
        <v>156</v>
      </c>
      <c r="G125" s="184" t="s">
        <v>157</v>
      </c>
      <c r="H125" s="185">
        <v>1424</v>
      </c>
      <c r="I125" s="186">
        <v>45</v>
      </c>
      <c r="J125" s="186">
        <f>ROUND(I125*H125,2)</f>
        <v>64080</v>
      </c>
      <c r="K125" s="183" t="s">
        <v>1</v>
      </c>
      <c r="L125" s="35"/>
      <c r="M125" s="187" t="s">
        <v>1</v>
      </c>
      <c r="N125" s="188" t="s">
        <v>51</v>
      </c>
      <c r="O125" s="189">
        <v>9.7000000000000003E-2</v>
      </c>
      <c r="P125" s="189">
        <f>O125*H125</f>
        <v>138.12800000000001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91" t="s">
        <v>158</v>
      </c>
      <c r="AT125" s="191" t="s">
        <v>137</v>
      </c>
      <c r="AU125" s="191" t="s">
        <v>20</v>
      </c>
      <c r="AY125" s="15" t="s">
        <v>134</v>
      </c>
      <c r="BE125" s="192">
        <f>IF(N125="základní",J125,0)</f>
        <v>64080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5" t="s">
        <v>21</v>
      </c>
      <c r="BK125" s="192">
        <f>ROUND(I125*H125,2)</f>
        <v>64080</v>
      </c>
      <c r="BL125" s="15" t="s">
        <v>158</v>
      </c>
      <c r="BM125" s="191" t="s">
        <v>159</v>
      </c>
    </row>
    <row r="126" spans="1:65" s="13" customFormat="1" x14ac:dyDescent="0.2">
      <c r="B126" s="193"/>
      <c r="C126" s="194"/>
      <c r="D126" s="195" t="s">
        <v>143</v>
      </c>
      <c r="E126" s="196" t="s">
        <v>1</v>
      </c>
      <c r="F126" s="197" t="s">
        <v>160</v>
      </c>
      <c r="G126" s="194"/>
      <c r="H126" s="198">
        <v>1424</v>
      </c>
      <c r="I126" s="194"/>
      <c r="J126" s="194"/>
      <c r="K126" s="194"/>
      <c r="L126" s="199"/>
      <c r="M126" s="204"/>
      <c r="N126" s="205"/>
      <c r="O126" s="205"/>
      <c r="P126" s="205"/>
      <c r="Q126" s="205"/>
      <c r="R126" s="205"/>
      <c r="S126" s="205"/>
      <c r="T126" s="206"/>
      <c r="AT126" s="203" t="s">
        <v>143</v>
      </c>
      <c r="AU126" s="203" t="s">
        <v>20</v>
      </c>
      <c r="AV126" s="13" t="s">
        <v>20</v>
      </c>
      <c r="AW126" s="13" t="s">
        <v>43</v>
      </c>
      <c r="AX126" s="13" t="s">
        <v>21</v>
      </c>
      <c r="AY126" s="203" t="s">
        <v>134</v>
      </c>
    </row>
    <row r="127" spans="1:65" s="2" customFormat="1" ht="21.6" customHeight="1" x14ac:dyDescent="0.2">
      <c r="A127" s="30"/>
      <c r="B127" s="31"/>
      <c r="C127" s="181" t="s">
        <v>20</v>
      </c>
      <c r="D127" s="181" t="s">
        <v>137</v>
      </c>
      <c r="E127" s="182" t="s">
        <v>161</v>
      </c>
      <c r="F127" s="183" t="s">
        <v>162</v>
      </c>
      <c r="G127" s="184" t="s">
        <v>157</v>
      </c>
      <c r="H127" s="185">
        <v>19797</v>
      </c>
      <c r="I127" s="186">
        <v>42.6</v>
      </c>
      <c r="J127" s="186">
        <f>ROUND(I127*H127,2)</f>
        <v>843352.2</v>
      </c>
      <c r="K127" s="183" t="s">
        <v>1</v>
      </c>
      <c r="L127" s="35"/>
      <c r="M127" s="187" t="s">
        <v>1</v>
      </c>
      <c r="N127" s="188" t="s">
        <v>51</v>
      </c>
      <c r="O127" s="189">
        <v>5.8000000000000003E-2</v>
      </c>
      <c r="P127" s="189">
        <f>O127*H127</f>
        <v>1148.2260000000001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91" t="s">
        <v>158</v>
      </c>
      <c r="AT127" s="191" t="s">
        <v>137</v>
      </c>
      <c r="AU127" s="191" t="s">
        <v>20</v>
      </c>
      <c r="AY127" s="15" t="s">
        <v>134</v>
      </c>
      <c r="BE127" s="192">
        <f>IF(N127="základní",J127,0)</f>
        <v>843352.2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5" t="s">
        <v>21</v>
      </c>
      <c r="BK127" s="192">
        <f>ROUND(I127*H127,2)</f>
        <v>843352.2</v>
      </c>
      <c r="BL127" s="15" t="s">
        <v>158</v>
      </c>
      <c r="BM127" s="191" t="s">
        <v>163</v>
      </c>
    </row>
    <row r="128" spans="1:65" s="13" customFormat="1" x14ac:dyDescent="0.2">
      <c r="B128" s="193"/>
      <c r="C128" s="194"/>
      <c r="D128" s="195" t="s">
        <v>143</v>
      </c>
      <c r="E128" s="196" t="s">
        <v>1</v>
      </c>
      <c r="F128" s="197" t="s">
        <v>164</v>
      </c>
      <c r="G128" s="194"/>
      <c r="H128" s="198">
        <v>19797</v>
      </c>
      <c r="I128" s="194"/>
      <c r="J128" s="194"/>
      <c r="K128" s="194"/>
      <c r="L128" s="199"/>
      <c r="M128" s="204"/>
      <c r="N128" s="205"/>
      <c r="O128" s="205"/>
      <c r="P128" s="205"/>
      <c r="Q128" s="205"/>
      <c r="R128" s="205"/>
      <c r="S128" s="205"/>
      <c r="T128" s="206"/>
      <c r="AT128" s="203" t="s">
        <v>143</v>
      </c>
      <c r="AU128" s="203" t="s">
        <v>20</v>
      </c>
      <c r="AV128" s="13" t="s">
        <v>20</v>
      </c>
      <c r="AW128" s="13" t="s">
        <v>43</v>
      </c>
      <c r="AX128" s="13" t="s">
        <v>21</v>
      </c>
      <c r="AY128" s="203" t="s">
        <v>134</v>
      </c>
    </row>
    <row r="129" spans="1:65" s="2" customFormat="1" ht="21.6" customHeight="1" x14ac:dyDescent="0.2">
      <c r="A129" s="30"/>
      <c r="B129" s="31"/>
      <c r="C129" s="181" t="s">
        <v>165</v>
      </c>
      <c r="D129" s="181" t="s">
        <v>137</v>
      </c>
      <c r="E129" s="182" t="s">
        <v>166</v>
      </c>
      <c r="F129" s="183" t="s">
        <v>167</v>
      </c>
      <c r="G129" s="184" t="s">
        <v>168</v>
      </c>
      <c r="H129" s="185">
        <v>737</v>
      </c>
      <c r="I129" s="186">
        <v>360</v>
      </c>
      <c r="J129" s="186">
        <f>ROUND(I129*H129,2)</f>
        <v>265320</v>
      </c>
      <c r="K129" s="183" t="s">
        <v>1</v>
      </c>
      <c r="L129" s="35"/>
      <c r="M129" s="187" t="s">
        <v>1</v>
      </c>
      <c r="N129" s="188" t="s">
        <v>51</v>
      </c>
      <c r="O129" s="189">
        <v>0.63700000000000001</v>
      </c>
      <c r="P129" s="189">
        <f>O129*H129</f>
        <v>469.46899999999999</v>
      </c>
      <c r="Q129" s="189">
        <v>1.1900000000000001E-3</v>
      </c>
      <c r="R129" s="189">
        <f>Q129*H129</f>
        <v>0.87703000000000009</v>
      </c>
      <c r="S129" s="189">
        <v>0</v>
      </c>
      <c r="T129" s="190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91" t="s">
        <v>158</v>
      </c>
      <c r="AT129" s="191" t="s">
        <v>137</v>
      </c>
      <c r="AU129" s="191" t="s">
        <v>20</v>
      </c>
      <c r="AY129" s="15" t="s">
        <v>134</v>
      </c>
      <c r="BE129" s="192">
        <f>IF(N129="základní",J129,0)</f>
        <v>265320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5" t="s">
        <v>21</v>
      </c>
      <c r="BK129" s="192">
        <f>ROUND(I129*H129,2)</f>
        <v>265320</v>
      </c>
      <c r="BL129" s="15" t="s">
        <v>158</v>
      </c>
      <c r="BM129" s="191" t="s">
        <v>169</v>
      </c>
    </row>
    <row r="130" spans="1:65" s="13" customFormat="1" x14ac:dyDescent="0.2">
      <c r="B130" s="193"/>
      <c r="C130" s="194"/>
      <c r="D130" s="195" t="s">
        <v>143</v>
      </c>
      <c r="E130" s="196" t="s">
        <v>1</v>
      </c>
      <c r="F130" s="197" t="s">
        <v>170</v>
      </c>
      <c r="G130" s="194"/>
      <c r="H130" s="198">
        <v>737</v>
      </c>
      <c r="I130" s="194"/>
      <c r="J130" s="194"/>
      <c r="K130" s="194"/>
      <c r="L130" s="199"/>
      <c r="M130" s="204"/>
      <c r="N130" s="205"/>
      <c r="O130" s="205"/>
      <c r="P130" s="205"/>
      <c r="Q130" s="205"/>
      <c r="R130" s="205"/>
      <c r="S130" s="205"/>
      <c r="T130" s="206"/>
      <c r="AT130" s="203" t="s">
        <v>143</v>
      </c>
      <c r="AU130" s="203" t="s">
        <v>20</v>
      </c>
      <c r="AV130" s="13" t="s">
        <v>20</v>
      </c>
      <c r="AW130" s="13" t="s">
        <v>43</v>
      </c>
      <c r="AX130" s="13" t="s">
        <v>21</v>
      </c>
      <c r="AY130" s="203" t="s">
        <v>134</v>
      </c>
    </row>
    <row r="131" spans="1:65" s="2" customFormat="1" ht="32.450000000000003" customHeight="1" x14ac:dyDescent="0.2">
      <c r="A131" s="30"/>
      <c r="B131" s="31"/>
      <c r="C131" s="181" t="s">
        <v>158</v>
      </c>
      <c r="D131" s="181" t="s">
        <v>137</v>
      </c>
      <c r="E131" s="182" t="s">
        <v>171</v>
      </c>
      <c r="F131" s="183" t="s">
        <v>172</v>
      </c>
      <c r="G131" s="184" t="s">
        <v>157</v>
      </c>
      <c r="H131" s="185">
        <v>1424</v>
      </c>
      <c r="I131" s="186">
        <v>310</v>
      </c>
      <c r="J131" s="186">
        <f>ROUND(I131*H131,2)</f>
        <v>441440</v>
      </c>
      <c r="K131" s="183" t="s">
        <v>1</v>
      </c>
      <c r="L131" s="35"/>
      <c r="M131" s="187" t="s">
        <v>1</v>
      </c>
      <c r="N131" s="188" t="s">
        <v>51</v>
      </c>
      <c r="O131" s="189">
        <v>0.16300000000000001</v>
      </c>
      <c r="P131" s="189">
        <f>O131*H131</f>
        <v>232.11199999999999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91" t="s">
        <v>158</v>
      </c>
      <c r="AT131" s="191" t="s">
        <v>137</v>
      </c>
      <c r="AU131" s="191" t="s">
        <v>20</v>
      </c>
      <c r="AY131" s="15" t="s">
        <v>134</v>
      </c>
      <c r="BE131" s="192">
        <f>IF(N131="základní",J131,0)</f>
        <v>441440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5" t="s">
        <v>21</v>
      </c>
      <c r="BK131" s="192">
        <f>ROUND(I131*H131,2)</f>
        <v>441440</v>
      </c>
      <c r="BL131" s="15" t="s">
        <v>158</v>
      </c>
      <c r="BM131" s="191" t="s">
        <v>173</v>
      </c>
    </row>
    <row r="132" spans="1:65" s="13" customFormat="1" x14ac:dyDescent="0.2">
      <c r="B132" s="193"/>
      <c r="C132" s="194"/>
      <c r="D132" s="195" t="s">
        <v>143</v>
      </c>
      <c r="E132" s="196" t="s">
        <v>1</v>
      </c>
      <c r="F132" s="197" t="s">
        <v>160</v>
      </c>
      <c r="G132" s="194"/>
      <c r="H132" s="198">
        <v>1424</v>
      </c>
      <c r="I132" s="194"/>
      <c r="J132" s="194"/>
      <c r="K132" s="194"/>
      <c r="L132" s="199"/>
      <c r="M132" s="204"/>
      <c r="N132" s="205"/>
      <c r="O132" s="205"/>
      <c r="P132" s="205"/>
      <c r="Q132" s="205"/>
      <c r="R132" s="205"/>
      <c r="S132" s="205"/>
      <c r="T132" s="206"/>
      <c r="AT132" s="203" t="s">
        <v>143</v>
      </c>
      <c r="AU132" s="203" t="s">
        <v>20</v>
      </c>
      <c r="AV132" s="13" t="s">
        <v>20</v>
      </c>
      <c r="AW132" s="13" t="s">
        <v>43</v>
      </c>
      <c r="AX132" s="13" t="s">
        <v>21</v>
      </c>
      <c r="AY132" s="203" t="s">
        <v>134</v>
      </c>
    </row>
    <row r="133" spans="1:65" s="2" customFormat="1" ht="32.450000000000003" customHeight="1" x14ac:dyDescent="0.2">
      <c r="A133" s="30"/>
      <c r="B133" s="31"/>
      <c r="C133" s="181" t="s">
        <v>133</v>
      </c>
      <c r="D133" s="181" t="s">
        <v>137</v>
      </c>
      <c r="E133" s="182" t="s">
        <v>174</v>
      </c>
      <c r="F133" s="183" t="s">
        <v>175</v>
      </c>
      <c r="G133" s="184" t="s">
        <v>157</v>
      </c>
      <c r="H133" s="185">
        <v>18121</v>
      </c>
      <c r="I133" s="186">
        <v>600</v>
      </c>
      <c r="J133" s="186">
        <f>ROUND(I133*H133,2)</f>
        <v>10872600</v>
      </c>
      <c r="K133" s="183" t="s">
        <v>1</v>
      </c>
      <c r="L133" s="35"/>
      <c r="M133" s="187" t="s">
        <v>1</v>
      </c>
      <c r="N133" s="188" t="s">
        <v>51</v>
      </c>
      <c r="O133" s="189">
        <v>8.3000000000000004E-2</v>
      </c>
      <c r="P133" s="189">
        <f>O133*H133</f>
        <v>1504.0430000000001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91" t="s">
        <v>158</v>
      </c>
      <c r="AT133" s="191" t="s">
        <v>137</v>
      </c>
      <c r="AU133" s="191" t="s">
        <v>20</v>
      </c>
      <c r="AY133" s="15" t="s">
        <v>134</v>
      </c>
      <c r="BE133" s="192">
        <f>IF(N133="základní",J133,0)</f>
        <v>10872600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5" t="s">
        <v>21</v>
      </c>
      <c r="BK133" s="192">
        <f>ROUND(I133*H133,2)</f>
        <v>10872600</v>
      </c>
      <c r="BL133" s="15" t="s">
        <v>158</v>
      </c>
      <c r="BM133" s="191" t="s">
        <v>176</v>
      </c>
    </row>
    <row r="134" spans="1:65" s="13" customFormat="1" x14ac:dyDescent="0.2">
      <c r="B134" s="193"/>
      <c r="C134" s="194"/>
      <c r="D134" s="195" t="s">
        <v>143</v>
      </c>
      <c r="E134" s="196" t="s">
        <v>1</v>
      </c>
      <c r="F134" s="197" t="s">
        <v>177</v>
      </c>
      <c r="G134" s="194"/>
      <c r="H134" s="198">
        <v>18121</v>
      </c>
      <c r="I134" s="194"/>
      <c r="J134" s="194"/>
      <c r="K134" s="194"/>
      <c r="L134" s="199"/>
      <c r="M134" s="204"/>
      <c r="N134" s="205"/>
      <c r="O134" s="205"/>
      <c r="P134" s="205"/>
      <c r="Q134" s="205"/>
      <c r="R134" s="205"/>
      <c r="S134" s="205"/>
      <c r="T134" s="206"/>
      <c r="AT134" s="203" t="s">
        <v>143</v>
      </c>
      <c r="AU134" s="203" t="s">
        <v>20</v>
      </c>
      <c r="AV134" s="13" t="s">
        <v>20</v>
      </c>
      <c r="AW134" s="13" t="s">
        <v>43</v>
      </c>
      <c r="AX134" s="13" t="s">
        <v>21</v>
      </c>
      <c r="AY134" s="203" t="s">
        <v>134</v>
      </c>
    </row>
    <row r="135" spans="1:65" s="2" customFormat="1" ht="32.450000000000003" customHeight="1" x14ac:dyDescent="0.2">
      <c r="A135" s="30"/>
      <c r="B135" s="31"/>
      <c r="C135" s="181" t="s">
        <v>178</v>
      </c>
      <c r="D135" s="181" t="s">
        <v>137</v>
      </c>
      <c r="E135" s="182" t="s">
        <v>179</v>
      </c>
      <c r="F135" s="183" t="s">
        <v>180</v>
      </c>
      <c r="G135" s="184" t="s">
        <v>157</v>
      </c>
      <c r="H135" s="185">
        <v>1676</v>
      </c>
      <c r="I135" s="186">
        <v>300</v>
      </c>
      <c r="J135" s="186">
        <f>ROUND(I135*H135,2)</f>
        <v>502800</v>
      </c>
      <c r="K135" s="183" t="s">
        <v>1</v>
      </c>
      <c r="L135" s="35"/>
      <c r="M135" s="187" t="s">
        <v>1</v>
      </c>
      <c r="N135" s="188" t="s">
        <v>51</v>
      </c>
      <c r="O135" s="189">
        <v>0.29899999999999999</v>
      </c>
      <c r="P135" s="189">
        <f>O135*H135</f>
        <v>501.12399999999997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91" t="s">
        <v>158</v>
      </c>
      <c r="AT135" s="191" t="s">
        <v>137</v>
      </c>
      <c r="AU135" s="191" t="s">
        <v>20</v>
      </c>
      <c r="AY135" s="15" t="s">
        <v>134</v>
      </c>
      <c r="BE135" s="192">
        <f>IF(N135="základní",J135,0)</f>
        <v>502800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5" t="s">
        <v>21</v>
      </c>
      <c r="BK135" s="192">
        <f>ROUND(I135*H135,2)</f>
        <v>502800</v>
      </c>
      <c r="BL135" s="15" t="s">
        <v>158</v>
      </c>
      <c r="BM135" s="191" t="s">
        <v>181</v>
      </c>
    </row>
    <row r="136" spans="1:65" s="13" customFormat="1" x14ac:dyDescent="0.2">
      <c r="B136" s="193"/>
      <c r="C136" s="194"/>
      <c r="D136" s="195" t="s">
        <v>143</v>
      </c>
      <c r="E136" s="196" t="s">
        <v>1</v>
      </c>
      <c r="F136" s="197" t="s">
        <v>182</v>
      </c>
      <c r="G136" s="194"/>
      <c r="H136" s="198">
        <v>1676</v>
      </c>
      <c r="I136" s="194"/>
      <c r="J136" s="194"/>
      <c r="K136" s="194"/>
      <c r="L136" s="199"/>
      <c r="M136" s="204"/>
      <c r="N136" s="205"/>
      <c r="O136" s="205"/>
      <c r="P136" s="205"/>
      <c r="Q136" s="205"/>
      <c r="R136" s="205"/>
      <c r="S136" s="205"/>
      <c r="T136" s="206"/>
      <c r="AT136" s="203" t="s">
        <v>143</v>
      </c>
      <c r="AU136" s="203" t="s">
        <v>20</v>
      </c>
      <c r="AV136" s="13" t="s">
        <v>20</v>
      </c>
      <c r="AW136" s="13" t="s">
        <v>43</v>
      </c>
      <c r="AX136" s="13" t="s">
        <v>21</v>
      </c>
      <c r="AY136" s="203" t="s">
        <v>134</v>
      </c>
    </row>
    <row r="137" spans="1:65" s="12" customFormat="1" ht="22.9" customHeight="1" x14ac:dyDescent="0.2">
      <c r="B137" s="166"/>
      <c r="C137" s="167"/>
      <c r="D137" s="168" t="s">
        <v>85</v>
      </c>
      <c r="E137" s="179" t="s">
        <v>20</v>
      </c>
      <c r="F137" s="179" t="s">
        <v>183</v>
      </c>
      <c r="G137" s="167"/>
      <c r="H137" s="167"/>
      <c r="I137" s="167"/>
      <c r="J137" s="180">
        <f>BK137</f>
        <v>1985000</v>
      </c>
      <c r="K137" s="167"/>
      <c r="L137" s="171"/>
      <c r="M137" s="172"/>
      <c r="N137" s="173"/>
      <c r="O137" s="173"/>
      <c r="P137" s="174">
        <f>SUM(P138:P141)</f>
        <v>1142.6249999999998</v>
      </c>
      <c r="Q137" s="173"/>
      <c r="R137" s="174">
        <f>SUM(R138:R141)</f>
        <v>14.96425</v>
      </c>
      <c r="S137" s="173"/>
      <c r="T137" s="175">
        <f>SUM(T138:T141)</f>
        <v>0</v>
      </c>
      <c r="AR137" s="176" t="s">
        <v>21</v>
      </c>
      <c r="AT137" s="177" t="s">
        <v>85</v>
      </c>
      <c r="AU137" s="177" t="s">
        <v>21</v>
      </c>
      <c r="AY137" s="176" t="s">
        <v>134</v>
      </c>
      <c r="BK137" s="178">
        <f>SUM(BK138:BK141)</f>
        <v>1985000</v>
      </c>
    </row>
    <row r="138" spans="1:65" s="2" customFormat="1" ht="21.6" customHeight="1" x14ac:dyDescent="0.2">
      <c r="A138" s="30"/>
      <c r="B138" s="31"/>
      <c r="C138" s="181" t="s">
        <v>184</v>
      </c>
      <c r="D138" s="181" t="s">
        <v>137</v>
      </c>
      <c r="E138" s="182" t="s">
        <v>185</v>
      </c>
      <c r="F138" s="183" t="s">
        <v>186</v>
      </c>
      <c r="G138" s="184" t="s">
        <v>187</v>
      </c>
      <c r="H138" s="185">
        <v>75</v>
      </c>
      <c r="I138" s="186">
        <v>6200</v>
      </c>
      <c r="J138" s="186">
        <f>ROUND(I138*H138,2)</f>
        <v>465000</v>
      </c>
      <c r="K138" s="183" t="s">
        <v>1</v>
      </c>
      <c r="L138" s="35"/>
      <c r="M138" s="187" t="s">
        <v>1</v>
      </c>
      <c r="N138" s="188" t="s">
        <v>51</v>
      </c>
      <c r="O138" s="189">
        <v>0.25900000000000001</v>
      </c>
      <c r="P138" s="189">
        <f>O138*H138</f>
        <v>19.425000000000001</v>
      </c>
      <c r="Q138" s="189">
        <v>1.1E-4</v>
      </c>
      <c r="R138" s="189">
        <f>Q138*H138</f>
        <v>8.2500000000000004E-3</v>
      </c>
      <c r="S138" s="189">
        <v>0</v>
      </c>
      <c r="T138" s="190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91" t="s">
        <v>158</v>
      </c>
      <c r="AT138" s="191" t="s">
        <v>137</v>
      </c>
      <c r="AU138" s="191" t="s">
        <v>20</v>
      </c>
      <c r="AY138" s="15" t="s">
        <v>134</v>
      </c>
      <c r="BE138" s="192">
        <f>IF(N138="základní",J138,0)</f>
        <v>465000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5" t="s">
        <v>21</v>
      </c>
      <c r="BK138" s="192">
        <f>ROUND(I138*H138,2)</f>
        <v>465000</v>
      </c>
      <c r="BL138" s="15" t="s">
        <v>158</v>
      </c>
      <c r="BM138" s="191" t="s">
        <v>188</v>
      </c>
    </row>
    <row r="139" spans="1:65" s="13" customFormat="1" x14ac:dyDescent="0.2">
      <c r="B139" s="193"/>
      <c r="C139" s="194"/>
      <c r="D139" s="195" t="s">
        <v>143</v>
      </c>
      <c r="E139" s="196" t="s">
        <v>1</v>
      </c>
      <c r="F139" s="197" t="s">
        <v>189</v>
      </c>
      <c r="G139" s="194"/>
      <c r="H139" s="198">
        <v>75</v>
      </c>
      <c r="I139" s="194"/>
      <c r="J139" s="194"/>
      <c r="K139" s="194"/>
      <c r="L139" s="199"/>
      <c r="M139" s="204"/>
      <c r="N139" s="205"/>
      <c r="O139" s="205"/>
      <c r="P139" s="205"/>
      <c r="Q139" s="205"/>
      <c r="R139" s="205"/>
      <c r="S139" s="205"/>
      <c r="T139" s="206"/>
      <c r="AT139" s="203" t="s">
        <v>143</v>
      </c>
      <c r="AU139" s="203" t="s">
        <v>20</v>
      </c>
      <c r="AV139" s="13" t="s">
        <v>20</v>
      </c>
      <c r="AW139" s="13" t="s">
        <v>43</v>
      </c>
      <c r="AX139" s="13" t="s">
        <v>21</v>
      </c>
      <c r="AY139" s="203" t="s">
        <v>134</v>
      </c>
    </row>
    <row r="140" spans="1:65" s="2" customFormat="1" ht="21.6" customHeight="1" x14ac:dyDescent="0.2">
      <c r="A140" s="30"/>
      <c r="B140" s="31"/>
      <c r="C140" s="181" t="s">
        <v>190</v>
      </c>
      <c r="D140" s="181" t="s">
        <v>137</v>
      </c>
      <c r="E140" s="182" t="s">
        <v>191</v>
      </c>
      <c r="F140" s="183" t="s">
        <v>192</v>
      </c>
      <c r="G140" s="184" t="s">
        <v>187</v>
      </c>
      <c r="H140" s="185">
        <v>400</v>
      </c>
      <c r="I140" s="186">
        <v>3800</v>
      </c>
      <c r="J140" s="186">
        <f>ROUND(I140*H140,2)</f>
        <v>1520000</v>
      </c>
      <c r="K140" s="183" t="s">
        <v>1</v>
      </c>
      <c r="L140" s="35"/>
      <c r="M140" s="187" t="s">
        <v>1</v>
      </c>
      <c r="N140" s="188" t="s">
        <v>51</v>
      </c>
      <c r="O140" s="189">
        <v>2.8079999999999998</v>
      </c>
      <c r="P140" s="189">
        <f>O140*H140</f>
        <v>1123.1999999999998</v>
      </c>
      <c r="Q140" s="189">
        <v>3.739E-2</v>
      </c>
      <c r="R140" s="189">
        <f>Q140*H140</f>
        <v>14.956</v>
      </c>
      <c r="S140" s="189">
        <v>0</v>
      </c>
      <c r="T140" s="190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91" t="s">
        <v>158</v>
      </c>
      <c r="AT140" s="191" t="s">
        <v>137</v>
      </c>
      <c r="AU140" s="191" t="s">
        <v>20</v>
      </c>
      <c r="AY140" s="15" t="s">
        <v>134</v>
      </c>
      <c r="BE140" s="192">
        <f>IF(N140="základní",J140,0)</f>
        <v>1520000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5" t="s">
        <v>21</v>
      </c>
      <c r="BK140" s="192">
        <f>ROUND(I140*H140,2)</f>
        <v>1520000</v>
      </c>
      <c r="BL140" s="15" t="s">
        <v>158</v>
      </c>
      <c r="BM140" s="191" t="s">
        <v>193</v>
      </c>
    </row>
    <row r="141" spans="1:65" s="13" customFormat="1" x14ac:dyDescent="0.2">
      <c r="B141" s="193"/>
      <c r="C141" s="194"/>
      <c r="D141" s="195" t="s">
        <v>143</v>
      </c>
      <c r="E141" s="196" t="s">
        <v>1</v>
      </c>
      <c r="F141" s="197" t="s">
        <v>194</v>
      </c>
      <c r="G141" s="194"/>
      <c r="H141" s="198">
        <v>400</v>
      </c>
      <c r="I141" s="194"/>
      <c r="J141" s="194"/>
      <c r="K141" s="194"/>
      <c r="L141" s="199"/>
      <c r="M141" s="204"/>
      <c r="N141" s="205"/>
      <c r="O141" s="205"/>
      <c r="P141" s="205"/>
      <c r="Q141" s="205"/>
      <c r="R141" s="205"/>
      <c r="S141" s="205"/>
      <c r="T141" s="206"/>
      <c r="AT141" s="203" t="s">
        <v>143</v>
      </c>
      <c r="AU141" s="203" t="s">
        <v>20</v>
      </c>
      <c r="AV141" s="13" t="s">
        <v>20</v>
      </c>
      <c r="AW141" s="13" t="s">
        <v>43</v>
      </c>
      <c r="AX141" s="13" t="s">
        <v>21</v>
      </c>
      <c r="AY141" s="203" t="s">
        <v>134</v>
      </c>
    </row>
    <row r="142" spans="1:65" s="12" customFormat="1" ht="22.9" customHeight="1" x14ac:dyDescent="0.2">
      <c r="B142" s="166"/>
      <c r="C142" s="167"/>
      <c r="D142" s="168" t="s">
        <v>85</v>
      </c>
      <c r="E142" s="179" t="s">
        <v>165</v>
      </c>
      <c r="F142" s="179" t="s">
        <v>195</v>
      </c>
      <c r="G142" s="167"/>
      <c r="H142" s="167"/>
      <c r="I142" s="167"/>
      <c r="J142" s="180">
        <f>BK142</f>
        <v>20489135</v>
      </c>
      <c r="K142" s="167"/>
      <c r="L142" s="171"/>
      <c r="M142" s="172"/>
      <c r="N142" s="173"/>
      <c r="O142" s="173"/>
      <c r="P142" s="174">
        <f>SUM(P143:P154)</f>
        <v>23534.615000000002</v>
      </c>
      <c r="Q142" s="173"/>
      <c r="R142" s="174">
        <f>SUM(R143:R154)</f>
        <v>944.8540099999999</v>
      </c>
      <c r="S142" s="173"/>
      <c r="T142" s="175">
        <f>SUM(T143:T154)</f>
        <v>0</v>
      </c>
      <c r="AR142" s="176" t="s">
        <v>21</v>
      </c>
      <c r="AT142" s="177" t="s">
        <v>85</v>
      </c>
      <c r="AU142" s="177" t="s">
        <v>21</v>
      </c>
      <c r="AY142" s="176" t="s">
        <v>134</v>
      </c>
      <c r="BK142" s="178">
        <f>SUM(BK143:BK154)</f>
        <v>20489135</v>
      </c>
    </row>
    <row r="143" spans="1:65" s="2" customFormat="1" ht="21.6" customHeight="1" x14ac:dyDescent="0.2">
      <c r="A143" s="30"/>
      <c r="B143" s="31"/>
      <c r="C143" s="181" t="s">
        <v>196</v>
      </c>
      <c r="D143" s="181" t="s">
        <v>137</v>
      </c>
      <c r="E143" s="182" t="s">
        <v>197</v>
      </c>
      <c r="F143" s="183" t="s">
        <v>198</v>
      </c>
      <c r="G143" s="184" t="s">
        <v>157</v>
      </c>
      <c r="H143" s="185">
        <v>307</v>
      </c>
      <c r="I143" s="186">
        <v>6110</v>
      </c>
      <c r="J143" s="186">
        <f>ROUND(I143*H143,2)</f>
        <v>1875770</v>
      </c>
      <c r="K143" s="183" t="s">
        <v>199</v>
      </c>
      <c r="L143" s="35"/>
      <c r="M143" s="187" t="s">
        <v>1</v>
      </c>
      <c r="N143" s="188" t="s">
        <v>51</v>
      </c>
      <c r="O143" s="189">
        <v>16.754999999999999</v>
      </c>
      <c r="P143" s="189">
        <f>O143*H143</f>
        <v>5143.7849999999999</v>
      </c>
      <c r="Q143" s="189">
        <v>0.18293000000000001</v>
      </c>
      <c r="R143" s="189">
        <f>Q143*H143</f>
        <v>56.159510000000004</v>
      </c>
      <c r="S143" s="189">
        <v>0</v>
      </c>
      <c r="T143" s="190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91" t="s">
        <v>158</v>
      </c>
      <c r="AT143" s="191" t="s">
        <v>137</v>
      </c>
      <c r="AU143" s="191" t="s">
        <v>20</v>
      </c>
      <c r="AY143" s="15" t="s">
        <v>134</v>
      </c>
      <c r="BE143" s="192">
        <f>IF(N143="základní",J143,0)</f>
        <v>1875770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5" t="s">
        <v>21</v>
      </c>
      <c r="BK143" s="192">
        <f>ROUND(I143*H143,2)</f>
        <v>1875770</v>
      </c>
      <c r="BL143" s="15" t="s">
        <v>158</v>
      </c>
      <c r="BM143" s="191" t="s">
        <v>200</v>
      </c>
    </row>
    <row r="144" spans="1:65" s="13" customFormat="1" x14ac:dyDescent="0.2">
      <c r="B144" s="193"/>
      <c r="C144" s="194"/>
      <c r="D144" s="195" t="s">
        <v>143</v>
      </c>
      <c r="E144" s="196" t="s">
        <v>1</v>
      </c>
      <c r="F144" s="197" t="s">
        <v>201</v>
      </c>
      <c r="G144" s="194"/>
      <c r="H144" s="198">
        <v>307</v>
      </c>
      <c r="I144" s="194"/>
      <c r="J144" s="194"/>
      <c r="K144" s="194"/>
      <c r="L144" s="199"/>
      <c r="M144" s="204"/>
      <c r="N144" s="205"/>
      <c r="O144" s="205"/>
      <c r="P144" s="205"/>
      <c r="Q144" s="205"/>
      <c r="R144" s="205"/>
      <c r="S144" s="205"/>
      <c r="T144" s="206"/>
      <c r="AT144" s="203" t="s">
        <v>143</v>
      </c>
      <c r="AU144" s="203" t="s">
        <v>20</v>
      </c>
      <c r="AV144" s="13" t="s">
        <v>20</v>
      </c>
      <c r="AW144" s="13" t="s">
        <v>43</v>
      </c>
      <c r="AX144" s="13" t="s">
        <v>21</v>
      </c>
      <c r="AY144" s="203" t="s">
        <v>134</v>
      </c>
    </row>
    <row r="145" spans="1:65" s="2" customFormat="1" ht="14.45" customHeight="1" x14ac:dyDescent="0.2">
      <c r="A145" s="30"/>
      <c r="B145" s="31"/>
      <c r="C145" s="207" t="s">
        <v>26</v>
      </c>
      <c r="D145" s="207" t="s">
        <v>202</v>
      </c>
      <c r="E145" s="208" t="s">
        <v>203</v>
      </c>
      <c r="F145" s="209" t="s">
        <v>204</v>
      </c>
      <c r="G145" s="210" t="s">
        <v>205</v>
      </c>
      <c r="H145" s="211">
        <v>767.5</v>
      </c>
      <c r="I145" s="212">
        <v>1210</v>
      </c>
      <c r="J145" s="212">
        <f>ROUND(I145*H145,2)</f>
        <v>928675</v>
      </c>
      <c r="K145" s="209" t="s">
        <v>199</v>
      </c>
      <c r="L145" s="213"/>
      <c r="M145" s="214" t="s">
        <v>1</v>
      </c>
      <c r="N145" s="215" t="s">
        <v>51</v>
      </c>
      <c r="O145" s="189">
        <v>0</v>
      </c>
      <c r="P145" s="189">
        <f>O145*H145</f>
        <v>0</v>
      </c>
      <c r="Q145" s="189">
        <v>1</v>
      </c>
      <c r="R145" s="189">
        <f>Q145*H145</f>
        <v>767.5</v>
      </c>
      <c r="S145" s="189">
        <v>0</v>
      </c>
      <c r="T145" s="190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91" t="s">
        <v>190</v>
      </c>
      <c r="AT145" s="191" t="s">
        <v>202</v>
      </c>
      <c r="AU145" s="191" t="s">
        <v>20</v>
      </c>
      <c r="AY145" s="15" t="s">
        <v>134</v>
      </c>
      <c r="BE145" s="192">
        <f>IF(N145="základní",J145,0)</f>
        <v>928675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5" t="s">
        <v>21</v>
      </c>
      <c r="BK145" s="192">
        <f>ROUND(I145*H145,2)</f>
        <v>928675</v>
      </c>
      <c r="BL145" s="15" t="s">
        <v>158</v>
      </c>
      <c r="BM145" s="191" t="s">
        <v>206</v>
      </c>
    </row>
    <row r="146" spans="1:65" s="13" customFormat="1" x14ac:dyDescent="0.2">
      <c r="B146" s="193"/>
      <c r="C146" s="194"/>
      <c r="D146" s="195" t="s">
        <v>143</v>
      </c>
      <c r="E146" s="194"/>
      <c r="F146" s="197" t="s">
        <v>207</v>
      </c>
      <c r="G146" s="194"/>
      <c r="H146" s="198">
        <v>767.5</v>
      </c>
      <c r="I146" s="194"/>
      <c r="J146" s="194"/>
      <c r="K146" s="194"/>
      <c r="L146" s="199"/>
      <c r="M146" s="204"/>
      <c r="N146" s="205"/>
      <c r="O146" s="205"/>
      <c r="P146" s="205"/>
      <c r="Q146" s="205"/>
      <c r="R146" s="205"/>
      <c r="S146" s="205"/>
      <c r="T146" s="206"/>
      <c r="AT146" s="203" t="s">
        <v>143</v>
      </c>
      <c r="AU146" s="203" t="s">
        <v>20</v>
      </c>
      <c r="AV146" s="13" t="s">
        <v>20</v>
      </c>
      <c r="AW146" s="13" t="s">
        <v>4</v>
      </c>
      <c r="AX146" s="13" t="s">
        <v>21</v>
      </c>
      <c r="AY146" s="203" t="s">
        <v>134</v>
      </c>
    </row>
    <row r="147" spans="1:65" s="2" customFormat="1" ht="21.6" customHeight="1" x14ac:dyDescent="0.2">
      <c r="A147" s="30"/>
      <c r="B147" s="31"/>
      <c r="C147" s="181" t="s">
        <v>208</v>
      </c>
      <c r="D147" s="181" t="s">
        <v>137</v>
      </c>
      <c r="E147" s="182" t="s">
        <v>209</v>
      </c>
      <c r="F147" s="183" t="s">
        <v>210</v>
      </c>
      <c r="G147" s="184" t="s">
        <v>157</v>
      </c>
      <c r="H147" s="185">
        <v>1764</v>
      </c>
      <c r="I147" s="186">
        <v>5530</v>
      </c>
      <c r="J147" s="186">
        <f>ROUND(I147*H147,2)</f>
        <v>9754920</v>
      </c>
      <c r="K147" s="183" t="s">
        <v>199</v>
      </c>
      <c r="L147" s="35"/>
      <c r="M147" s="187" t="s">
        <v>1</v>
      </c>
      <c r="N147" s="188" t="s">
        <v>51</v>
      </c>
      <c r="O147" s="189">
        <v>4.5910000000000002</v>
      </c>
      <c r="P147" s="189">
        <f>O147*H147</f>
        <v>8098.5240000000003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91" t="s">
        <v>158</v>
      </c>
      <c r="AT147" s="191" t="s">
        <v>137</v>
      </c>
      <c r="AU147" s="191" t="s">
        <v>20</v>
      </c>
      <c r="AY147" s="15" t="s">
        <v>134</v>
      </c>
      <c r="BE147" s="192">
        <f>IF(N147="základní",J147,0)</f>
        <v>9754920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5" t="s">
        <v>21</v>
      </c>
      <c r="BK147" s="192">
        <f>ROUND(I147*H147,2)</f>
        <v>9754920</v>
      </c>
      <c r="BL147" s="15" t="s">
        <v>158</v>
      </c>
      <c r="BM147" s="191" t="s">
        <v>211</v>
      </c>
    </row>
    <row r="148" spans="1:65" s="13" customFormat="1" x14ac:dyDescent="0.2">
      <c r="B148" s="193"/>
      <c r="C148" s="194"/>
      <c r="D148" s="195" t="s">
        <v>143</v>
      </c>
      <c r="E148" s="196" t="s">
        <v>1</v>
      </c>
      <c r="F148" s="197" t="s">
        <v>212</v>
      </c>
      <c r="G148" s="194"/>
      <c r="H148" s="198">
        <v>1764</v>
      </c>
      <c r="I148" s="194"/>
      <c r="J148" s="194"/>
      <c r="K148" s="194"/>
      <c r="L148" s="199"/>
      <c r="M148" s="204"/>
      <c r="N148" s="205"/>
      <c r="O148" s="205"/>
      <c r="P148" s="205"/>
      <c r="Q148" s="205"/>
      <c r="R148" s="205"/>
      <c r="S148" s="205"/>
      <c r="T148" s="206"/>
      <c r="AT148" s="203" t="s">
        <v>143</v>
      </c>
      <c r="AU148" s="203" t="s">
        <v>20</v>
      </c>
      <c r="AV148" s="13" t="s">
        <v>20</v>
      </c>
      <c r="AW148" s="13" t="s">
        <v>43</v>
      </c>
      <c r="AX148" s="13" t="s">
        <v>21</v>
      </c>
      <c r="AY148" s="203" t="s">
        <v>134</v>
      </c>
    </row>
    <row r="149" spans="1:65" s="2" customFormat="1" ht="21.6" customHeight="1" x14ac:dyDescent="0.2">
      <c r="A149" s="30"/>
      <c r="B149" s="31"/>
      <c r="C149" s="181" t="s">
        <v>213</v>
      </c>
      <c r="D149" s="181" t="s">
        <v>137</v>
      </c>
      <c r="E149" s="182" t="s">
        <v>214</v>
      </c>
      <c r="F149" s="183" t="s">
        <v>215</v>
      </c>
      <c r="G149" s="184" t="s">
        <v>168</v>
      </c>
      <c r="H149" s="185">
        <v>2910</v>
      </c>
      <c r="I149" s="186">
        <v>1160</v>
      </c>
      <c r="J149" s="186">
        <f>ROUND(I149*H149,2)</f>
        <v>3375600</v>
      </c>
      <c r="K149" s="183" t="s">
        <v>199</v>
      </c>
      <c r="L149" s="35"/>
      <c r="M149" s="187" t="s">
        <v>1</v>
      </c>
      <c r="N149" s="188" t="s">
        <v>51</v>
      </c>
      <c r="O149" s="189">
        <v>1.895</v>
      </c>
      <c r="P149" s="189">
        <f>O149*H149</f>
        <v>5514.45</v>
      </c>
      <c r="Q149" s="189">
        <v>7.6499999999999997E-3</v>
      </c>
      <c r="R149" s="189">
        <f>Q149*H149</f>
        <v>22.261499999999998</v>
      </c>
      <c r="S149" s="189">
        <v>0</v>
      </c>
      <c r="T149" s="190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91" t="s">
        <v>158</v>
      </c>
      <c r="AT149" s="191" t="s">
        <v>137</v>
      </c>
      <c r="AU149" s="191" t="s">
        <v>20</v>
      </c>
      <c r="AY149" s="15" t="s">
        <v>134</v>
      </c>
      <c r="BE149" s="192">
        <f>IF(N149="základní",J149,0)</f>
        <v>3375600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5" t="s">
        <v>21</v>
      </c>
      <c r="BK149" s="192">
        <f>ROUND(I149*H149,2)</f>
        <v>3375600</v>
      </c>
      <c r="BL149" s="15" t="s">
        <v>158</v>
      </c>
      <c r="BM149" s="191" t="s">
        <v>216</v>
      </c>
    </row>
    <row r="150" spans="1:65" s="13" customFormat="1" x14ac:dyDescent="0.2">
      <c r="B150" s="193"/>
      <c r="C150" s="194"/>
      <c r="D150" s="195" t="s">
        <v>143</v>
      </c>
      <c r="E150" s="196" t="s">
        <v>1</v>
      </c>
      <c r="F150" s="197" t="s">
        <v>217</v>
      </c>
      <c r="G150" s="194"/>
      <c r="H150" s="198">
        <v>2910</v>
      </c>
      <c r="I150" s="194"/>
      <c r="J150" s="194"/>
      <c r="K150" s="194"/>
      <c r="L150" s="199"/>
      <c r="M150" s="204"/>
      <c r="N150" s="205"/>
      <c r="O150" s="205"/>
      <c r="P150" s="205"/>
      <c r="Q150" s="205"/>
      <c r="R150" s="205"/>
      <c r="S150" s="205"/>
      <c r="T150" s="206"/>
      <c r="AT150" s="203" t="s">
        <v>143</v>
      </c>
      <c r="AU150" s="203" t="s">
        <v>20</v>
      </c>
      <c r="AV150" s="13" t="s">
        <v>20</v>
      </c>
      <c r="AW150" s="13" t="s">
        <v>43</v>
      </c>
      <c r="AX150" s="13" t="s">
        <v>21</v>
      </c>
      <c r="AY150" s="203" t="s">
        <v>134</v>
      </c>
    </row>
    <row r="151" spans="1:65" s="2" customFormat="1" ht="21.6" customHeight="1" x14ac:dyDescent="0.2">
      <c r="A151" s="30"/>
      <c r="B151" s="31"/>
      <c r="C151" s="181" t="s">
        <v>218</v>
      </c>
      <c r="D151" s="181" t="s">
        <v>137</v>
      </c>
      <c r="E151" s="182" t="s">
        <v>219</v>
      </c>
      <c r="F151" s="183" t="s">
        <v>220</v>
      </c>
      <c r="G151" s="184" t="s">
        <v>168</v>
      </c>
      <c r="H151" s="185">
        <v>2910</v>
      </c>
      <c r="I151" s="186">
        <v>307</v>
      </c>
      <c r="J151" s="186">
        <f>ROUND(I151*H151,2)</f>
        <v>893370</v>
      </c>
      <c r="K151" s="183" t="s">
        <v>199</v>
      </c>
      <c r="L151" s="35"/>
      <c r="M151" s="187" t="s">
        <v>1</v>
      </c>
      <c r="N151" s="188" t="s">
        <v>51</v>
      </c>
      <c r="O151" s="189">
        <v>0.628</v>
      </c>
      <c r="P151" s="189">
        <f>O151*H151</f>
        <v>1827.48</v>
      </c>
      <c r="Q151" s="189">
        <v>8.5999999999999998E-4</v>
      </c>
      <c r="R151" s="189">
        <f>Q151*H151</f>
        <v>2.5026000000000002</v>
      </c>
      <c r="S151" s="189">
        <v>0</v>
      </c>
      <c r="T151" s="190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91" t="s">
        <v>158</v>
      </c>
      <c r="AT151" s="191" t="s">
        <v>137</v>
      </c>
      <c r="AU151" s="191" t="s">
        <v>20</v>
      </c>
      <c r="AY151" s="15" t="s">
        <v>134</v>
      </c>
      <c r="BE151" s="192">
        <f>IF(N151="základní",J151,0)</f>
        <v>893370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5" t="s">
        <v>21</v>
      </c>
      <c r="BK151" s="192">
        <f>ROUND(I151*H151,2)</f>
        <v>893370</v>
      </c>
      <c r="BL151" s="15" t="s">
        <v>158</v>
      </c>
      <c r="BM151" s="191" t="s">
        <v>221</v>
      </c>
    </row>
    <row r="152" spans="1:65" s="13" customFormat="1" x14ac:dyDescent="0.2">
      <c r="B152" s="193"/>
      <c r="C152" s="194"/>
      <c r="D152" s="195" t="s">
        <v>143</v>
      </c>
      <c r="E152" s="196" t="s">
        <v>1</v>
      </c>
      <c r="F152" s="197" t="s">
        <v>217</v>
      </c>
      <c r="G152" s="194"/>
      <c r="H152" s="198">
        <v>2910</v>
      </c>
      <c r="I152" s="194"/>
      <c r="J152" s="194"/>
      <c r="K152" s="194"/>
      <c r="L152" s="199"/>
      <c r="M152" s="204"/>
      <c r="N152" s="205"/>
      <c r="O152" s="205"/>
      <c r="P152" s="205"/>
      <c r="Q152" s="205"/>
      <c r="R152" s="205"/>
      <c r="S152" s="205"/>
      <c r="T152" s="206"/>
      <c r="AT152" s="203" t="s">
        <v>143</v>
      </c>
      <c r="AU152" s="203" t="s">
        <v>20</v>
      </c>
      <c r="AV152" s="13" t="s">
        <v>20</v>
      </c>
      <c r="AW152" s="13" t="s">
        <v>43</v>
      </c>
      <c r="AX152" s="13" t="s">
        <v>21</v>
      </c>
      <c r="AY152" s="203" t="s">
        <v>134</v>
      </c>
    </row>
    <row r="153" spans="1:65" s="2" customFormat="1" ht="21.6" customHeight="1" x14ac:dyDescent="0.2">
      <c r="A153" s="30"/>
      <c r="B153" s="31"/>
      <c r="C153" s="181" t="s">
        <v>222</v>
      </c>
      <c r="D153" s="181" t="s">
        <v>137</v>
      </c>
      <c r="E153" s="182" t="s">
        <v>223</v>
      </c>
      <c r="F153" s="183" t="s">
        <v>224</v>
      </c>
      <c r="G153" s="184" t="s">
        <v>205</v>
      </c>
      <c r="H153" s="185">
        <v>88</v>
      </c>
      <c r="I153" s="186">
        <v>41600</v>
      </c>
      <c r="J153" s="186">
        <f>ROUND(I153*H153,2)</f>
        <v>3660800</v>
      </c>
      <c r="K153" s="183" t="s">
        <v>199</v>
      </c>
      <c r="L153" s="35"/>
      <c r="M153" s="187" t="s">
        <v>1</v>
      </c>
      <c r="N153" s="188" t="s">
        <v>51</v>
      </c>
      <c r="O153" s="189">
        <v>33.527000000000001</v>
      </c>
      <c r="P153" s="189">
        <f>O153*H153</f>
        <v>2950.3760000000002</v>
      </c>
      <c r="Q153" s="189">
        <v>1.0958000000000001</v>
      </c>
      <c r="R153" s="189">
        <f>Q153*H153</f>
        <v>96.430400000000006</v>
      </c>
      <c r="S153" s="189">
        <v>0</v>
      </c>
      <c r="T153" s="190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91" t="s">
        <v>158</v>
      </c>
      <c r="AT153" s="191" t="s">
        <v>137</v>
      </c>
      <c r="AU153" s="191" t="s">
        <v>20</v>
      </c>
      <c r="AY153" s="15" t="s">
        <v>134</v>
      </c>
      <c r="BE153" s="192">
        <f>IF(N153="základní",J153,0)</f>
        <v>3660800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5" t="s">
        <v>21</v>
      </c>
      <c r="BK153" s="192">
        <f>ROUND(I153*H153,2)</f>
        <v>3660800</v>
      </c>
      <c r="BL153" s="15" t="s">
        <v>158</v>
      </c>
      <c r="BM153" s="191" t="s">
        <v>225</v>
      </c>
    </row>
    <row r="154" spans="1:65" s="13" customFormat="1" x14ac:dyDescent="0.2">
      <c r="B154" s="193"/>
      <c r="C154" s="194"/>
      <c r="D154" s="195" t="s">
        <v>143</v>
      </c>
      <c r="E154" s="196" t="s">
        <v>1</v>
      </c>
      <c r="F154" s="197" t="s">
        <v>226</v>
      </c>
      <c r="G154" s="194"/>
      <c r="H154" s="198">
        <v>88</v>
      </c>
      <c r="I154" s="194"/>
      <c r="J154" s="194"/>
      <c r="K154" s="194"/>
      <c r="L154" s="199"/>
      <c r="M154" s="204"/>
      <c r="N154" s="205"/>
      <c r="O154" s="205"/>
      <c r="P154" s="205"/>
      <c r="Q154" s="205"/>
      <c r="R154" s="205"/>
      <c r="S154" s="205"/>
      <c r="T154" s="206"/>
      <c r="AT154" s="203" t="s">
        <v>143</v>
      </c>
      <c r="AU154" s="203" t="s">
        <v>20</v>
      </c>
      <c r="AV154" s="13" t="s">
        <v>20</v>
      </c>
      <c r="AW154" s="13" t="s">
        <v>43</v>
      </c>
      <c r="AX154" s="13" t="s">
        <v>21</v>
      </c>
      <c r="AY154" s="203" t="s">
        <v>134</v>
      </c>
    </row>
    <row r="155" spans="1:65" s="12" customFormat="1" ht="22.9" customHeight="1" x14ac:dyDescent="0.2">
      <c r="B155" s="166"/>
      <c r="C155" s="167"/>
      <c r="D155" s="168" t="s">
        <v>85</v>
      </c>
      <c r="E155" s="179" t="s">
        <v>158</v>
      </c>
      <c r="F155" s="179" t="s">
        <v>227</v>
      </c>
      <c r="G155" s="167"/>
      <c r="H155" s="167"/>
      <c r="I155" s="167"/>
      <c r="J155" s="180">
        <f>BK155</f>
        <v>17126221</v>
      </c>
      <c r="K155" s="167"/>
      <c r="L155" s="171"/>
      <c r="M155" s="172"/>
      <c r="N155" s="173"/>
      <c r="O155" s="173"/>
      <c r="P155" s="174">
        <f>SUM(P156:P163)</f>
        <v>14014.953000000001</v>
      </c>
      <c r="Q155" s="173"/>
      <c r="R155" s="174">
        <f>SUM(R156:R163)</f>
        <v>12505.065379999998</v>
      </c>
      <c r="S155" s="173"/>
      <c r="T155" s="175">
        <f>SUM(T156:T163)</f>
        <v>0</v>
      </c>
      <c r="AR155" s="176" t="s">
        <v>21</v>
      </c>
      <c r="AT155" s="177" t="s">
        <v>85</v>
      </c>
      <c r="AU155" s="177" t="s">
        <v>21</v>
      </c>
      <c r="AY155" s="176" t="s">
        <v>134</v>
      </c>
      <c r="BK155" s="178">
        <f>SUM(BK156:BK163)</f>
        <v>17126221</v>
      </c>
    </row>
    <row r="156" spans="1:65" s="2" customFormat="1" ht="32.450000000000003" customHeight="1" x14ac:dyDescent="0.2">
      <c r="A156" s="30"/>
      <c r="B156" s="31"/>
      <c r="C156" s="181" t="s">
        <v>8</v>
      </c>
      <c r="D156" s="181" t="s">
        <v>137</v>
      </c>
      <c r="E156" s="182" t="s">
        <v>228</v>
      </c>
      <c r="F156" s="183" t="s">
        <v>229</v>
      </c>
      <c r="G156" s="184" t="s">
        <v>168</v>
      </c>
      <c r="H156" s="185">
        <v>1668</v>
      </c>
      <c r="I156" s="186">
        <v>838</v>
      </c>
      <c r="J156" s="186">
        <f>ROUND(I156*H156,2)</f>
        <v>1397784</v>
      </c>
      <c r="K156" s="183" t="s">
        <v>199</v>
      </c>
      <c r="L156" s="35"/>
      <c r="M156" s="187" t="s">
        <v>1</v>
      </c>
      <c r="N156" s="188" t="s">
        <v>51</v>
      </c>
      <c r="O156" s="189">
        <v>0.41199999999999998</v>
      </c>
      <c r="P156" s="189">
        <f>O156*H156</f>
        <v>687.21600000000001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91" t="s">
        <v>158</v>
      </c>
      <c r="AT156" s="191" t="s">
        <v>137</v>
      </c>
      <c r="AU156" s="191" t="s">
        <v>20</v>
      </c>
      <c r="AY156" s="15" t="s">
        <v>134</v>
      </c>
      <c r="BE156" s="192">
        <f>IF(N156="základní",J156,0)</f>
        <v>1397784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5" t="s">
        <v>21</v>
      </c>
      <c r="BK156" s="192">
        <f>ROUND(I156*H156,2)</f>
        <v>1397784</v>
      </c>
      <c r="BL156" s="15" t="s">
        <v>158</v>
      </c>
      <c r="BM156" s="191" t="s">
        <v>230</v>
      </c>
    </row>
    <row r="157" spans="1:65" s="13" customFormat="1" x14ac:dyDescent="0.2">
      <c r="B157" s="193"/>
      <c r="C157" s="194"/>
      <c r="D157" s="195" t="s">
        <v>143</v>
      </c>
      <c r="E157" s="196" t="s">
        <v>1</v>
      </c>
      <c r="F157" s="197" t="s">
        <v>231</v>
      </c>
      <c r="G157" s="194"/>
      <c r="H157" s="198">
        <v>1668</v>
      </c>
      <c r="I157" s="194"/>
      <c r="J157" s="194"/>
      <c r="K157" s="194"/>
      <c r="L157" s="199"/>
      <c r="M157" s="204"/>
      <c r="N157" s="205"/>
      <c r="O157" s="205"/>
      <c r="P157" s="205"/>
      <c r="Q157" s="205"/>
      <c r="R157" s="205"/>
      <c r="S157" s="205"/>
      <c r="T157" s="206"/>
      <c r="AT157" s="203" t="s">
        <v>143</v>
      </c>
      <c r="AU157" s="203" t="s">
        <v>20</v>
      </c>
      <c r="AV157" s="13" t="s">
        <v>20</v>
      </c>
      <c r="AW157" s="13" t="s">
        <v>43</v>
      </c>
      <c r="AX157" s="13" t="s">
        <v>21</v>
      </c>
      <c r="AY157" s="203" t="s">
        <v>134</v>
      </c>
    </row>
    <row r="158" spans="1:65" s="2" customFormat="1" ht="21.6" customHeight="1" x14ac:dyDescent="0.2">
      <c r="A158" s="30"/>
      <c r="B158" s="31"/>
      <c r="C158" s="181" t="s">
        <v>232</v>
      </c>
      <c r="D158" s="181" t="s">
        <v>137</v>
      </c>
      <c r="E158" s="182" t="s">
        <v>233</v>
      </c>
      <c r="F158" s="183" t="s">
        <v>234</v>
      </c>
      <c r="G158" s="184" t="s">
        <v>168</v>
      </c>
      <c r="H158" s="185">
        <v>2681</v>
      </c>
      <c r="I158" s="186">
        <v>307</v>
      </c>
      <c r="J158" s="186">
        <f>ROUND(I158*H158,2)</f>
        <v>823067</v>
      </c>
      <c r="K158" s="183" t="s">
        <v>199</v>
      </c>
      <c r="L158" s="35"/>
      <c r="M158" s="187" t="s">
        <v>1</v>
      </c>
      <c r="N158" s="188" t="s">
        <v>51</v>
      </c>
      <c r="O158" s="189">
        <v>0.16600000000000001</v>
      </c>
      <c r="P158" s="189">
        <f>O158*H158</f>
        <v>445.04600000000005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91" t="s">
        <v>158</v>
      </c>
      <c r="AT158" s="191" t="s">
        <v>137</v>
      </c>
      <c r="AU158" s="191" t="s">
        <v>20</v>
      </c>
      <c r="AY158" s="15" t="s">
        <v>134</v>
      </c>
      <c r="BE158" s="192">
        <f>IF(N158="základní",J158,0)</f>
        <v>823067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5" t="s">
        <v>21</v>
      </c>
      <c r="BK158" s="192">
        <f>ROUND(I158*H158,2)</f>
        <v>823067</v>
      </c>
      <c r="BL158" s="15" t="s">
        <v>158</v>
      </c>
      <c r="BM158" s="191" t="s">
        <v>235</v>
      </c>
    </row>
    <row r="159" spans="1:65" s="13" customFormat="1" x14ac:dyDescent="0.2">
      <c r="B159" s="193"/>
      <c r="C159" s="194"/>
      <c r="D159" s="195" t="s">
        <v>143</v>
      </c>
      <c r="E159" s="196" t="s">
        <v>1</v>
      </c>
      <c r="F159" s="197" t="s">
        <v>236</v>
      </c>
      <c r="G159" s="194"/>
      <c r="H159" s="198">
        <v>2681</v>
      </c>
      <c r="I159" s="194"/>
      <c r="J159" s="194"/>
      <c r="K159" s="194"/>
      <c r="L159" s="199"/>
      <c r="M159" s="204"/>
      <c r="N159" s="205"/>
      <c r="O159" s="205"/>
      <c r="P159" s="205"/>
      <c r="Q159" s="205"/>
      <c r="R159" s="205"/>
      <c r="S159" s="205"/>
      <c r="T159" s="206"/>
      <c r="AT159" s="203" t="s">
        <v>143</v>
      </c>
      <c r="AU159" s="203" t="s">
        <v>20</v>
      </c>
      <c r="AV159" s="13" t="s">
        <v>20</v>
      </c>
      <c r="AW159" s="13" t="s">
        <v>43</v>
      </c>
      <c r="AX159" s="13" t="s">
        <v>21</v>
      </c>
      <c r="AY159" s="203" t="s">
        <v>134</v>
      </c>
    </row>
    <row r="160" spans="1:65" s="2" customFormat="1" ht="21.6" customHeight="1" x14ac:dyDescent="0.2">
      <c r="A160" s="30"/>
      <c r="B160" s="31"/>
      <c r="C160" s="181" t="s">
        <v>237</v>
      </c>
      <c r="D160" s="181" t="s">
        <v>137</v>
      </c>
      <c r="E160" s="182" t="s">
        <v>238</v>
      </c>
      <c r="F160" s="183" t="s">
        <v>239</v>
      </c>
      <c r="G160" s="184" t="s">
        <v>157</v>
      </c>
      <c r="H160" s="185">
        <v>4759</v>
      </c>
      <c r="I160" s="186">
        <v>2750</v>
      </c>
      <c r="J160" s="186">
        <f>ROUND(I160*H160,2)</f>
        <v>13087250</v>
      </c>
      <c r="K160" s="183" t="s">
        <v>199</v>
      </c>
      <c r="L160" s="35"/>
      <c r="M160" s="187" t="s">
        <v>1</v>
      </c>
      <c r="N160" s="188" t="s">
        <v>51</v>
      </c>
      <c r="O160" s="189">
        <v>2.3050000000000002</v>
      </c>
      <c r="P160" s="189">
        <f>O160*H160</f>
        <v>10969.495000000001</v>
      </c>
      <c r="Q160" s="189">
        <v>2.4142999999999999</v>
      </c>
      <c r="R160" s="189">
        <f>Q160*H160</f>
        <v>11489.653699999999</v>
      </c>
      <c r="S160" s="189">
        <v>0</v>
      </c>
      <c r="T160" s="190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91" t="s">
        <v>158</v>
      </c>
      <c r="AT160" s="191" t="s">
        <v>137</v>
      </c>
      <c r="AU160" s="191" t="s">
        <v>20</v>
      </c>
      <c r="AY160" s="15" t="s">
        <v>134</v>
      </c>
      <c r="BE160" s="192">
        <f>IF(N160="základní",J160,0)</f>
        <v>13087250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5" t="s">
        <v>21</v>
      </c>
      <c r="BK160" s="192">
        <f>ROUND(I160*H160,2)</f>
        <v>13087250</v>
      </c>
      <c r="BL160" s="15" t="s">
        <v>158</v>
      </c>
      <c r="BM160" s="191" t="s">
        <v>240</v>
      </c>
    </row>
    <row r="161" spans="1:65" s="13" customFormat="1" x14ac:dyDescent="0.2">
      <c r="B161" s="193"/>
      <c r="C161" s="194"/>
      <c r="D161" s="195" t="s">
        <v>143</v>
      </c>
      <c r="E161" s="196" t="s">
        <v>1</v>
      </c>
      <c r="F161" s="197" t="s">
        <v>241</v>
      </c>
      <c r="G161" s="194"/>
      <c r="H161" s="198">
        <v>4759</v>
      </c>
      <c r="I161" s="194"/>
      <c r="J161" s="194"/>
      <c r="K161" s="194"/>
      <c r="L161" s="199"/>
      <c r="M161" s="204"/>
      <c r="N161" s="205"/>
      <c r="O161" s="205"/>
      <c r="P161" s="205"/>
      <c r="Q161" s="205"/>
      <c r="R161" s="205"/>
      <c r="S161" s="205"/>
      <c r="T161" s="206"/>
      <c r="AT161" s="203" t="s">
        <v>143</v>
      </c>
      <c r="AU161" s="203" t="s">
        <v>20</v>
      </c>
      <c r="AV161" s="13" t="s">
        <v>20</v>
      </c>
      <c r="AW161" s="13" t="s">
        <v>43</v>
      </c>
      <c r="AX161" s="13" t="s">
        <v>21</v>
      </c>
      <c r="AY161" s="203" t="s">
        <v>134</v>
      </c>
    </row>
    <row r="162" spans="1:65" s="2" customFormat="1" ht="21.6" customHeight="1" x14ac:dyDescent="0.2">
      <c r="A162" s="30"/>
      <c r="B162" s="31"/>
      <c r="C162" s="181" t="s">
        <v>242</v>
      </c>
      <c r="D162" s="181" t="s">
        <v>137</v>
      </c>
      <c r="E162" s="182" t="s">
        <v>243</v>
      </c>
      <c r="F162" s="183" t="s">
        <v>244</v>
      </c>
      <c r="G162" s="184" t="s">
        <v>168</v>
      </c>
      <c r="H162" s="185">
        <v>1668</v>
      </c>
      <c r="I162" s="186">
        <v>1090</v>
      </c>
      <c r="J162" s="186">
        <f>ROUND(I162*H162,2)</f>
        <v>1818120</v>
      </c>
      <c r="K162" s="183" t="s">
        <v>199</v>
      </c>
      <c r="L162" s="35"/>
      <c r="M162" s="187" t="s">
        <v>1</v>
      </c>
      <c r="N162" s="188" t="s">
        <v>51</v>
      </c>
      <c r="O162" s="189">
        <v>1.147</v>
      </c>
      <c r="P162" s="189">
        <f>O162*H162</f>
        <v>1913.1960000000001</v>
      </c>
      <c r="Q162" s="189">
        <v>0.60875999999999997</v>
      </c>
      <c r="R162" s="189">
        <f>Q162*H162</f>
        <v>1015.4116799999999</v>
      </c>
      <c r="S162" s="189">
        <v>0</v>
      </c>
      <c r="T162" s="190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91" t="s">
        <v>158</v>
      </c>
      <c r="AT162" s="191" t="s">
        <v>137</v>
      </c>
      <c r="AU162" s="191" t="s">
        <v>20</v>
      </c>
      <c r="AY162" s="15" t="s">
        <v>134</v>
      </c>
      <c r="BE162" s="192">
        <f>IF(N162="základní",J162,0)</f>
        <v>1818120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5" t="s">
        <v>21</v>
      </c>
      <c r="BK162" s="192">
        <f>ROUND(I162*H162,2)</f>
        <v>1818120</v>
      </c>
      <c r="BL162" s="15" t="s">
        <v>158</v>
      </c>
      <c r="BM162" s="191" t="s">
        <v>245</v>
      </c>
    </row>
    <row r="163" spans="1:65" s="13" customFormat="1" x14ac:dyDescent="0.2">
      <c r="B163" s="193"/>
      <c r="C163" s="194"/>
      <c r="D163" s="195" t="s">
        <v>143</v>
      </c>
      <c r="E163" s="196" t="s">
        <v>1</v>
      </c>
      <c r="F163" s="197" t="s">
        <v>231</v>
      </c>
      <c r="G163" s="194"/>
      <c r="H163" s="198">
        <v>1668</v>
      </c>
      <c r="I163" s="194"/>
      <c r="J163" s="194"/>
      <c r="K163" s="194"/>
      <c r="L163" s="199"/>
      <c r="M163" s="204"/>
      <c r="N163" s="205"/>
      <c r="O163" s="205"/>
      <c r="P163" s="205"/>
      <c r="Q163" s="205"/>
      <c r="R163" s="205"/>
      <c r="S163" s="205"/>
      <c r="T163" s="206"/>
      <c r="AT163" s="203" t="s">
        <v>143</v>
      </c>
      <c r="AU163" s="203" t="s">
        <v>20</v>
      </c>
      <c r="AV163" s="13" t="s">
        <v>20</v>
      </c>
      <c r="AW163" s="13" t="s">
        <v>43</v>
      </c>
      <c r="AX163" s="13" t="s">
        <v>21</v>
      </c>
      <c r="AY163" s="203" t="s">
        <v>134</v>
      </c>
    </row>
    <row r="164" spans="1:65" s="12" customFormat="1" ht="22.9" customHeight="1" x14ac:dyDescent="0.2">
      <c r="B164" s="166"/>
      <c r="C164" s="167"/>
      <c r="D164" s="168" t="s">
        <v>85</v>
      </c>
      <c r="E164" s="179" t="s">
        <v>246</v>
      </c>
      <c r="F164" s="179" t="s">
        <v>247</v>
      </c>
      <c r="G164" s="167"/>
      <c r="H164" s="167"/>
      <c r="I164" s="167"/>
      <c r="J164" s="180">
        <f>BK164</f>
        <v>4297084.2799999993</v>
      </c>
      <c r="K164" s="167"/>
      <c r="L164" s="171"/>
      <c r="M164" s="172"/>
      <c r="N164" s="173"/>
      <c r="O164" s="173"/>
      <c r="P164" s="174">
        <f>SUM(P165:P167)</f>
        <v>4551.4272180000007</v>
      </c>
      <c r="Q164" s="173"/>
      <c r="R164" s="174">
        <f>SUM(R165:R167)</f>
        <v>15.03645</v>
      </c>
      <c r="S164" s="173"/>
      <c r="T164" s="175">
        <f>SUM(T165:T167)</f>
        <v>0</v>
      </c>
      <c r="AR164" s="176" t="s">
        <v>21</v>
      </c>
      <c r="AT164" s="177" t="s">
        <v>85</v>
      </c>
      <c r="AU164" s="177" t="s">
        <v>21</v>
      </c>
      <c r="AY164" s="176" t="s">
        <v>134</v>
      </c>
      <c r="BK164" s="178">
        <f>SUM(BK165:BK167)</f>
        <v>4297084.2799999993</v>
      </c>
    </row>
    <row r="165" spans="1:65" s="2" customFormat="1" ht="14.45" customHeight="1" x14ac:dyDescent="0.2">
      <c r="A165" s="30"/>
      <c r="B165" s="31"/>
      <c r="C165" s="181" t="s">
        <v>248</v>
      </c>
      <c r="D165" s="181" t="s">
        <v>137</v>
      </c>
      <c r="E165" s="182" t="s">
        <v>249</v>
      </c>
      <c r="F165" s="183" t="s">
        <v>250</v>
      </c>
      <c r="G165" s="184" t="s">
        <v>205</v>
      </c>
      <c r="H165" s="185">
        <v>13465.761</v>
      </c>
      <c r="I165" s="186">
        <v>275</v>
      </c>
      <c r="J165" s="186">
        <f>ROUND(I165*H165,2)</f>
        <v>3703084.28</v>
      </c>
      <c r="K165" s="183" t="s">
        <v>199</v>
      </c>
      <c r="L165" s="35"/>
      <c r="M165" s="187" t="s">
        <v>1</v>
      </c>
      <c r="N165" s="188" t="s">
        <v>51</v>
      </c>
      <c r="O165" s="189">
        <v>0.33800000000000002</v>
      </c>
      <c r="P165" s="189">
        <f>O165*H165</f>
        <v>4551.4272180000007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91" t="s">
        <v>158</v>
      </c>
      <c r="AT165" s="191" t="s">
        <v>137</v>
      </c>
      <c r="AU165" s="191" t="s">
        <v>20</v>
      </c>
      <c r="AY165" s="15" t="s">
        <v>134</v>
      </c>
      <c r="BE165" s="192">
        <f>IF(N165="základní",J165,0)</f>
        <v>3703084.28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5" t="s">
        <v>21</v>
      </c>
      <c r="BK165" s="192">
        <f>ROUND(I165*H165,2)</f>
        <v>3703084.28</v>
      </c>
      <c r="BL165" s="15" t="s">
        <v>158</v>
      </c>
      <c r="BM165" s="191" t="s">
        <v>251</v>
      </c>
    </row>
    <row r="166" spans="1:65" s="2" customFormat="1" ht="21.6" customHeight="1" x14ac:dyDescent="0.2">
      <c r="A166" s="30"/>
      <c r="B166" s="31"/>
      <c r="C166" s="207" t="s">
        <v>252</v>
      </c>
      <c r="D166" s="207" t="s">
        <v>202</v>
      </c>
      <c r="E166" s="208" t="s">
        <v>253</v>
      </c>
      <c r="F166" s="209" t="s">
        <v>254</v>
      </c>
      <c r="G166" s="210" t="s">
        <v>187</v>
      </c>
      <c r="H166" s="211">
        <v>165</v>
      </c>
      <c r="I166" s="212">
        <v>3600</v>
      </c>
      <c r="J166" s="212">
        <f>ROUND(I166*H166,2)</f>
        <v>594000</v>
      </c>
      <c r="K166" s="209" t="s">
        <v>1</v>
      </c>
      <c r="L166" s="213"/>
      <c r="M166" s="214" t="s">
        <v>1</v>
      </c>
      <c r="N166" s="215" t="s">
        <v>51</v>
      </c>
      <c r="O166" s="189">
        <v>0</v>
      </c>
      <c r="P166" s="189">
        <f>O166*H166</f>
        <v>0</v>
      </c>
      <c r="Q166" s="189">
        <v>9.1130000000000003E-2</v>
      </c>
      <c r="R166" s="189">
        <f>Q166*H166</f>
        <v>15.03645</v>
      </c>
      <c r="S166" s="189">
        <v>0</v>
      </c>
      <c r="T166" s="190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91" t="s">
        <v>255</v>
      </c>
      <c r="AT166" s="191" t="s">
        <v>202</v>
      </c>
      <c r="AU166" s="191" t="s">
        <v>20</v>
      </c>
      <c r="AY166" s="15" t="s">
        <v>134</v>
      </c>
      <c r="BE166" s="192">
        <f>IF(N166="základní",J166,0)</f>
        <v>594000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5" t="s">
        <v>21</v>
      </c>
      <c r="BK166" s="192">
        <f>ROUND(I166*H166,2)</f>
        <v>594000</v>
      </c>
      <c r="BL166" s="15" t="s">
        <v>232</v>
      </c>
      <c r="BM166" s="191" t="s">
        <v>256</v>
      </c>
    </row>
    <row r="167" spans="1:65" s="13" customFormat="1" x14ac:dyDescent="0.2">
      <c r="B167" s="193"/>
      <c r="C167" s="194"/>
      <c r="D167" s="195" t="s">
        <v>143</v>
      </c>
      <c r="E167" s="196" t="s">
        <v>1</v>
      </c>
      <c r="F167" s="197" t="s">
        <v>257</v>
      </c>
      <c r="G167" s="194"/>
      <c r="H167" s="198">
        <v>165</v>
      </c>
      <c r="I167" s="194"/>
      <c r="J167" s="194"/>
      <c r="K167" s="194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143</v>
      </c>
      <c r="AU167" s="203" t="s">
        <v>20</v>
      </c>
      <c r="AV167" s="13" t="s">
        <v>20</v>
      </c>
      <c r="AW167" s="13" t="s">
        <v>43</v>
      </c>
      <c r="AX167" s="13" t="s">
        <v>21</v>
      </c>
      <c r="AY167" s="203" t="s">
        <v>134</v>
      </c>
    </row>
    <row r="168" spans="1:65" s="2" customFormat="1" ht="6.95" customHeight="1" x14ac:dyDescent="0.2">
      <c r="A168" s="30"/>
      <c r="B168" s="50"/>
      <c r="C168" s="51"/>
      <c r="D168" s="51"/>
      <c r="E168" s="51"/>
      <c r="F168" s="51"/>
      <c r="G168" s="51"/>
      <c r="H168" s="51"/>
      <c r="I168" s="51"/>
      <c r="J168" s="51"/>
      <c r="K168" s="51"/>
      <c r="L168" s="35"/>
      <c r="M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</row>
  </sheetData>
  <sheetProtection algorithmName="SHA-512" hashValue="UPcSEiIPp8vV+IpB9UMV5kdFO38PmWNM8uiw34+dtOc387G+j0h/dKyRw0NLpkzTc090dEjUbuP/BipdZlG/HQ==" saltValue="OsBPCt2uOmL6ElqeKRcwSeIu6PJXZrH2fdIDZdqJt5nEii51vtvla9i+jSJ/WxCvL24JawQHenbZQcekMYHXEw==" spinCount="100000" sheet="1" objects="1" scenarios="1" formatColumns="0" formatRows="0" autoFilter="0"/>
  <autoFilter ref="C121:K167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1"/>
  <sheetViews>
    <sheetView showGridLines="0" workbookViewId="0"/>
  </sheetViews>
  <sheetFormatPr defaultRowHeight="11.25" x14ac:dyDescent="0.2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9" width="17.33203125" style="1" customWidth="1"/>
    <col min="10" max="10" width="19.5" style="1" bestFit="1" customWidth="1"/>
    <col min="11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1" spans="1:46" x14ac:dyDescent="0.2">
      <c r="A1" s="20"/>
    </row>
    <row r="2" spans="1:46" s="1" customFormat="1" ht="36.950000000000003" customHeight="1" x14ac:dyDescent="0.2"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5" t="s">
        <v>100</v>
      </c>
    </row>
    <row r="3" spans="1:46" s="1" customFormat="1" ht="6.95" hidden="1" customHeight="1" x14ac:dyDescent="0.2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8"/>
      <c r="AT3" s="15" t="s">
        <v>20</v>
      </c>
    </row>
    <row r="4" spans="1:46" s="1" customFormat="1" ht="24.95" hidden="1" customHeight="1" x14ac:dyDescent="0.2">
      <c r="B4" s="18"/>
      <c r="D4" s="106" t="s">
        <v>108</v>
      </c>
      <c r="L4" s="18"/>
      <c r="M4" s="107" t="s">
        <v>10</v>
      </c>
      <c r="AT4" s="15" t="s">
        <v>4</v>
      </c>
    </row>
    <row r="5" spans="1:46" s="1" customFormat="1" ht="6.95" hidden="1" customHeight="1" x14ac:dyDescent="0.2">
      <c r="B5" s="18"/>
      <c r="L5" s="18"/>
    </row>
    <row r="6" spans="1:46" s="1" customFormat="1" ht="12" hidden="1" customHeight="1" x14ac:dyDescent="0.2">
      <c r="B6" s="18"/>
      <c r="D6" s="108" t="s">
        <v>14</v>
      </c>
      <c r="L6" s="18"/>
    </row>
    <row r="7" spans="1:46" s="1" customFormat="1" ht="24" hidden="1" customHeight="1" x14ac:dyDescent="0.2">
      <c r="B7" s="18"/>
      <c r="E7" s="259" t="str">
        <f>'Rekapitulace stavby'!K6</f>
        <v>Bečva, Přerov – protipovodňová ochrana města nad jezem (DÚR) - II. etapa</v>
      </c>
      <c r="F7" s="260"/>
      <c r="G7" s="260"/>
      <c r="H7" s="260"/>
      <c r="L7" s="18"/>
    </row>
    <row r="8" spans="1:46" s="2" customFormat="1" ht="12" hidden="1" customHeight="1" x14ac:dyDescent="0.2">
      <c r="A8" s="30"/>
      <c r="B8" s="35"/>
      <c r="C8" s="30"/>
      <c r="D8" s="108" t="s">
        <v>109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4.45" hidden="1" customHeight="1" x14ac:dyDescent="0.2">
      <c r="A9" s="30"/>
      <c r="B9" s="35"/>
      <c r="C9" s="30"/>
      <c r="D9" s="30"/>
      <c r="E9" s="261" t="s">
        <v>258</v>
      </c>
      <c r="F9" s="262"/>
      <c r="G9" s="262"/>
      <c r="H9" s="262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 x14ac:dyDescent="0.2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 x14ac:dyDescent="0.2">
      <c r="A11" s="30"/>
      <c r="B11" s="35"/>
      <c r="C11" s="30"/>
      <c r="D11" s="108" t="s">
        <v>17</v>
      </c>
      <c r="E11" s="30"/>
      <c r="F11" s="109" t="s">
        <v>18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 x14ac:dyDescent="0.2">
      <c r="A12" s="30"/>
      <c r="B12" s="35"/>
      <c r="C12" s="30"/>
      <c r="D12" s="108" t="s">
        <v>22</v>
      </c>
      <c r="E12" s="30"/>
      <c r="F12" s="109" t="s">
        <v>23</v>
      </c>
      <c r="G12" s="30"/>
      <c r="H12" s="30"/>
      <c r="I12" s="108" t="s">
        <v>24</v>
      </c>
      <c r="J12" s="110" t="str">
        <f>'Rekapitulace stavby'!AN8</f>
        <v>15. 4. 2017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 x14ac:dyDescent="0.2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 x14ac:dyDescent="0.2">
      <c r="A14" s="30"/>
      <c r="B14" s="35"/>
      <c r="C14" s="30"/>
      <c r="D14" s="108" t="s">
        <v>32</v>
      </c>
      <c r="E14" s="30"/>
      <c r="F14" s="30"/>
      <c r="G14" s="30"/>
      <c r="H14" s="30"/>
      <c r="I14" s="108" t="s">
        <v>33</v>
      </c>
      <c r="J14" s="109" t="s">
        <v>34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 x14ac:dyDescent="0.2">
      <c r="A15" s="30"/>
      <c r="B15" s="35"/>
      <c r="C15" s="30"/>
      <c r="D15" s="30"/>
      <c r="E15" s="109" t="s">
        <v>35</v>
      </c>
      <c r="F15" s="30"/>
      <c r="G15" s="30"/>
      <c r="H15" s="30"/>
      <c r="I15" s="108" t="s">
        <v>36</v>
      </c>
      <c r="J15" s="109" t="s">
        <v>37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 x14ac:dyDescent="0.2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 x14ac:dyDescent="0.2">
      <c r="A17" s="30"/>
      <c r="B17" s="35"/>
      <c r="C17" s="30"/>
      <c r="D17" s="108" t="s">
        <v>38</v>
      </c>
      <c r="E17" s="30"/>
      <c r="F17" s="30"/>
      <c r="G17" s="30"/>
      <c r="H17" s="30"/>
      <c r="I17" s="108" t="s">
        <v>33</v>
      </c>
      <c r="J17" s="109" t="str">
        <f>'Rekapitulace stavby'!AN13</f>
        <v/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 x14ac:dyDescent="0.2">
      <c r="A18" s="30"/>
      <c r="B18" s="35"/>
      <c r="C18" s="30"/>
      <c r="D18" s="30"/>
      <c r="E18" s="263" t="str">
        <f>'Rekapitulace stavby'!E14</f>
        <v xml:space="preserve"> </v>
      </c>
      <c r="F18" s="263"/>
      <c r="G18" s="263"/>
      <c r="H18" s="263"/>
      <c r="I18" s="108" t="s">
        <v>36</v>
      </c>
      <c r="J18" s="109" t="str">
        <f>'Rekapitulace stavby'!AN14</f>
        <v/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 x14ac:dyDescent="0.2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 x14ac:dyDescent="0.2">
      <c r="A20" s="30"/>
      <c r="B20" s="35"/>
      <c r="C20" s="30"/>
      <c r="D20" s="108" t="s">
        <v>39</v>
      </c>
      <c r="E20" s="30"/>
      <c r="F20" s="30"/>
      <c r="G20" s="30"/>
      <c r="H20" s="30"/>
      <c r="I20" s="108" t="s">
        <v>33</v>
      </c>
      <c r="J20" s="109" t="str">
        <f>IF('Rekapitulace stavby'!AN16="","",'Rekapitulace stavby'!AN16)</f>
        <v>47116901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 x14ac:dyDescent="0.2">
      <c r="A21" s="30"/>
      <c r="B21" s="35"/>
      <c r="C21" s="30"/>
      <c r="D21" s="30"/>
      <c r="E21" s="109" t="str">
        <f>IF('Rekapitulace stavby'!E17="","",'Rekapitulace stavby'!E17)</f>
        <v>Vodohospodářský rozvoj a výstavba a.s.</v>
      </c>
      <c r="F21" s="30"/>
      <c r="G21" s="30"/>
      <c r="H21" s="30"/>
      <c r="I21" s="108" t="s">
        <v>36</v>
      </c>
      <c r="J21" s="109" t="str">
        <f>IF('Rekapitulace stavby'!AN17="","",'Rekapitulace stavby'!AN17)</f>
        <v>CZ47116901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 x14ac:dyDescent="0.2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 x14ac:dyDescent="0.2">
      <c r="A23" s="30"/>
      <c r="B23" s="35"/>
      <c r="C23" s="30"/>
      <c r="D23" s="108" t="s">
        <v>44</v>
      </c>
      <c r="E23" s="30"/>
      <c r="F23" s="30"/>
      <c r="G23" s="30"/>
      <c r="H23" s="30"/>
      <c r="I23" s="108" t="s">
        <v>33</v>
      </c>
      <c r="J23" s="109" t="s">
        <v>40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 x14ac:dyDescent="0.2">
      <c r="A24" s="30"/>
      <c r="B24" s="35"/>
      <c r="C24" s="30"/>
      <c r="D24" s="30"/>
      <c r="E24" s="109" t="s">
        <v>41</v>
      </c>
      <c r="F24" s="30"/>
      <c r="G24" s="30"/>
      <c r="H24" s="30"/>
      <c r="I24" s="108" t="s">
        <v>36</v>
      </c>
      <c r="J24" s="109" t="s">
        <v>42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 x14ac:dyDescent="0.2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 x14ac:dyDescent="0.2">
      <c r="A26" s="30"/>
      <c r="B26" s="35"/>
      <c r="C26" s="30"/>
      <c r="D26" s="108" t="s">
        <v>45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4.45" hidden="1" customHeight="1" x14ac:dyDescent="0.2">
      <c r="A27" s="111"/>
      <c r="B27" s="112"/>
      <c r="C27" s="111"/>
      <c r="D27" s="111"/>
      <c r="E27" s="264" t="s">
        <v>1</v>
      </c>
      <c r="F27" s="264"/>
      <c r="G27" s="264"/>
      <c r="H27" s="26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hidden="1" customHeight="1" x14ac:dyDescent="0.2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 x14ac:dyDescent="0.2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 x14ac:dyDescent="0.2">
      <c r="A30" s="30"/>
      <c r="B30" s="35"/>
      <c r="C30" s="30"/>
      <c r="D30" s="115" t="s">
        <v>46</v>
      </c>
      <c r="E30" s="30"/>
      <c r="F30" s="30"/>
      <c r="G30" s="30"/>
      <c r="H30" s="30"/>
      <c r="I30" s="30"/>
      <c r="J30" s="116">
        <f>ROUND(J119, 2)</f>
        <v>1370033.4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 x14ac:dyDescent="0.2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 x14ac:dyDescent="0.2">
      <c r="A32" s="30"/>
      <c r="B32" s="35"/>
      <c r="C32" s="30"/>
      <c r="D32" s="30"/>
      <c r="E32" s="30"/>
      <c r="F32" s="117" t="s">
        <v>48</v>
      </c>
      <c r="G32" s="30"/>
      <c r="H32" s="30"/>
      <c r="I32" s="117" t="s">
        <v>47</v>
      </c>
      <c r="J32" s="117" t="s">
        <v>49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 x14ac:dyDescent="0.2">
      <c r="A33" s="30"/>
      <c r="B33" s="35"/>
      <c r="C33" s="30"/>
      <c r="D33" s="118" t="s">
        <v>50</v>
      </c>
      <c r="E33" s="108" t="s">
        <v>51</v>
      </c>
      <c r="F33" s="119">
        <f>ROUND((SUM(BE119:BE170)),  2)</f>
        <v>1370033.4</v>
      </c>
      <c r="G33" s="30"/>
      <c r="H33" s="30"/>
      <c r="I33" s="120">
        <v>0.21</v>
      </c>
      <c r="J33" s="119">
        <f>ROUND(((SUM(BE119:BE170))*I33),  2)</f>
        <v>287707.01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 x14ac:dyDescent="0.2">
      <c r="A34" s="30"/>
      <c r="B34" s="35"/>
      <c r="C34" s="30"/>
      <c r="D34" s="30"/>
      <c r="E34" s="108" t="s">
        <v>52</v>
      </c>
      <c r="F34" s="119">
        <f>ROUND((SUM(BF119:BF170)),  2)</f>
        <v>0</v>
      </c>
      <c r="G34" s="30"/>
      <c r="H34" s="30"/>
      <c r="I34" s="120">
        <v>0.15</v>
      </c>
      <c r="J34" s="119">
        <f>ROUND(((SUM(BF119:BF170))*I34),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5"/>
      <c r="C35" s="30"/>
      <c r="D35" s="30"/>
      <c r="E35" s="108" t="s">
        <v>53</v>
      </c>
      <c r="F35" s="119">
        <f>ROUND((SUM(BG119:BG170)),  2)</f>
        <v>0</v>
      </c>
      <c r="G35" s="30"/>
      <c r="H35" s="30"/>
      <c r="I35" s="120">
        <v>0.21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5"/>
      <c r="C36" s="30"/>
      <c r="D36" s="30"/>
      <c r="E36" s="108" t="s">
        <v>54</v>
      </c>
      <c r="F36" s="119">
        <f>ROUND((SUM(BH119:BH170)),  2)</f>
        <v>0</v>
      </c>
      <c r="G36" s="30"/>
      <c r="H36" s="30"/>
      <c r="I36" s="120">
        <v>0.15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5"/>
      <c r="C37" s="30"/>
      <c r="D37" s="30"/>
      <c r="E37" s="108" t="s">
        <v>55</v>
      </c>
      <c r="F37" s="119">
        <f>ROUND((SUM(BI119:BI170)),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 x14ac:dyDescent="0.2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 x14ac:dyDescent="0.2">
      <c r="A39" s="30"/>
      <c r="B39" s="35"/>
      <c r="C39" s="121"/>
      <c r="D39" s="122" t="s">
        <v>56</v>
      </c>
      <c r="E39" s="123"/>
      <c r="F39" s="123"/>
      <c r="G39" s="124" t="s">
        <v>57</v>
      </c>
      <c r="H39" s="125" t="s">
        <v>58</v>
      </c>
      <c r="I39" s="123"/>
      <c r="J39" s="126">
        <f>SUM(J30:J37)</f>
        <v>1657740.41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 x14ac:dyDescent="0.2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 x14ac:dyDescent="0.2">
      <c r="B41" s="18"/>
      <c r="L41" s="18"/>
    </row>
    <row r="42" spans="1:31" s="1" customFormat="1" ht="14.45" hidden="1" customHeight="1" x14ac:dyDescent="0.2">
      <c r="B42" s="18"/>
      <c r="L42" s="18"/>
    </row>
    <row r="43" spans="1:31" s="1" customFormat="1" ht="14.45" hidden="1" customHeight="1" x14ac:dyDescent="0.2">
      <c r="B43" s="18"/>
      <c r="L43" s="18"/>
    </row>
    <row r="44" spans="1:31" s="1" customFormat="1" ht="14.45" hidden="1" customHeight="1" x14ac:dyDescent="0.2">
      <c r="B44" s="18"/>
      <c r="L44" s="18"/>
    </row>
    <row r="45" spans="1:31" s="1" customFormat="1" ht="14.45" hidden="1" customHeight="1" x14ac:dyDescent="0.2">
      <c r="B45" s="18"/>
      <c r="L45" s="18"/>
    </row>
    <row r="46" spans="1:31" s="1" customFormat="1" ht="14.45" hidden="1" customHeight="1" x14ac:dyDescent="0.2">
      <c r="B46" s="18"/>
      <c r="L46" s="18"/>
    </row>
    <row r="47" spans="1:31" s="1" customFormat="1" ht="14.45" hidden="1" customHeight="1" x14ac:dyDescent="0.2">
      <c r="B47" s="18"/>
      <c r="L47" s="18"/>
    </row>
    <row r="48" spans="1:31" s="1" customFormat="1" ht="14.45" hidden="1" customHeight="1" x14ac:dyDescent="0.2">
      <c r="B48" s="18"/>
      <c r="L48" s="18"/>
    </row>
    <row r="49" spans="1:31" s="1" customFormat="1" ht="14.45" hidden="1" customHeight="1" x14ac:dyDescent="0.2">
      <c r="B49" s="18"/>
      <c r="L49" s="18"/>
    </row>
    <row r="50" spans="1:31" s="2" customFormat="1" ht="14.45" hidden="1" customHeight="1" x14ac:dyDescent="0.2">
      <c r="B50" s="47"/>
      <c r="D50" s="128" t="s">
        <v>59</v>
      </c>
      <c r="E50" s="129"/>
      <c r="F50" s="129"/>
      <c r="G50" s="128" t="s">
        <v>60</v>
      </c>
      <c r="H50" s="129"/>
      <c r="I50" s="129"/>
      <c r="J50" s="129"/>
      <c r="K50" s="129"/>
      <c r="L50" s="47"/>
    </row>
    <row r="51" spans="1:31" hidden="1" x14ac:dyDescent="0.2">
      <c r="B51" s="18"/>
      <c r="L51" s="18"/>
    </row>
    <row r="52" spans="1:31" hidden="1" x14ac:dyDescent="0.2">
      <c r="B52" s="18"/>
      <c r="L52" s="18"/>
    </row>
    <row r="53" spans="1:31" hidden="1" x14ac:dyDescent="0.2">
      <c r="B53" s="18"/>
      <c r="L53" s="18"/>
    </row>
    <row r="54" spans="1:31" hidden="1" x14ac:dyDescent="0.2">
      <c r="B54" s="18"/>
      <c r="L54" s="18"/>
    </row>
    <row r="55" spans="1:31" hidden="1" x14ac:dyDescent="0.2">
      <c r="B55" s="18"/>
      <c r="L55" s="18"/>
    </row>
    <row r="56" spans="1:31" hidden="1" x14ac:dyDescent="0.2">
      <c r="B56" s="18"/>
      <c r="L56" s="18"/>
    </row>
    <row r="57" spans="1:31" hidden="1" x14ac:dyDescent="0.2">
      <c r="B57" s="18"/>
      <c r="L57" s="18"/>
    </row>
    <row r="58" spans="1:31" hidden="1" x14ac:dyDescent="0.2">
      <c r="B58" s="18"/>
      <c r="L58" s="18"/>
    </row>
    <row r="59" spans="1:31" hidden="1" x14ac:dyDescent="0.2">
      <c r="B59" s="18"/>
      <c r="L59" s="18"/>
    </row>
    <row r="60" spans="1:31" hidden="1" x14ac:dyDescent="0.2">
      <c r="B60" s="18"/>
      <c r="L60" s="18"/>
    </row>
    <row r="61" spans="1:31" s="2" customFormat="1" ht="12.75" hidden="1" x14ac:dyDescent="0.2">
      <c r="A61" s="30"/>
      <c r="B61" s="35"/>
      <c r="C61" s="30"/>
      <c r="D61" s="130" t="s">
        <v>61</v>
      </c>
      <c r="E61" s="131"/>
      <c r="F61" s="132" t="s">
        <v>62</v>
      </c>
      <c r="G61" s="130" t="s">
        <v>61</v>
      </c>
      <c r="H61" s="131"/>
      <c r="I61" s="131"/>
      <c r="J61" s="133" t="s">
        <v>62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 x14ac:dyDescent="0.2">
      <c r="B62" s="18"/>
      <c r="L62" s="18"/>
    </row>
    <row r="63" spans="1:31" hidden="1" x14ac:dyDescent="0.2">
      <c r="B63" s="18"/>
      <c r="L63" s="18"/>
    </row>
    <row r="64" spans="1:31" hidden="1" x14ac:dyDescent="0.2">
      <c r="B64" s="18"/>
      <c r="L64" s="18"/>
    </row>
    <row r="65" spans="1:31" s="2" customFormat="1" ht="12.75" hidden="1" x14ac:dyDescent="0.2">
      <c r="A65" s="30"/>
      <c r="B65" s="35"/>
      <c r="C65" s="30"/>
      <c r="D65" s="128" t="s">
        <v>63</v>
      </c>
      <c r="E65" s="134"/>
      <c r="F65" s="134"/>
      <c r="G65" s="128" t="s">
        <v>64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 x14ac:dyDescent="0.2">
      <c r="B66" s="18"/>
      <c r="L66" s="18"/>
    </row>
    <row r="67" spans="1:31" hidden="1" x14ac:dyDescent="0.2">
      <c r="B67" s="18"/>
      <c r="L67" s="18"/>
    </row>
    <row r="68" spans="1:31" hidden="1" x14ac:dyDescent="0.2">
      <c r="B68" s="18"/>
      <c r="L68" s="18"/>
    </row>
    <row r="69" spans="1:31" hidden="1" x14ac:dyDescent="0.2">
      <c r="B69" s="18"/>
      <c r="L69" s="18"/>
    </row>
    <row r="70" spans="1:31" hidden="1" x14ac:dyDescent="0.2">
      <c r="B70" s="18"/>
      <c r="L70" s="18"/>
    </row>
    <row r="71" spans="1:31" hidden="1" x14ac:dyDescent="0.2">
      <c r="B71" s="18"/>
      <c r="L71" s="18"/>
    </row>
    <row r="72" spans="1:31" hidden="1" x14ac:dyDescent="0.2">
      <c r="B72" s="18"/>
      <c r="L72" s="18"/>
    </row>
    <row r="73" spans="1:31" hidden="1" x14ac:dyDescent="0.2">
      <c r="B73" s="18"/>
      <c r="L73" s="18"/>
    </row>
    <row r="74" spans="1:31" hidden="1" x14ac:dyDescent="0.2">
      <c r="B74" s="18"/>
      <c r="L74" s="18"/>
    </row>
    <row r="75" spans="1:31" hidden="1" x14ac:dyDescent="0.2">
      <c r="B75" s="18"/>
      <c r="L75" s="18"/>
    </row>
    <row r="76" spans="1:31" s="2" customFormat="1" ht="12.75" hidden="1" x14ac:dyDescent="0.2">
      <c r="A76" s="30"/>
      <c r="B76" s="35"/>
      <c r="C76" s="30"/>
      <c r="D76" s="130" t="s">
        <v>61</v>
      </c>
      <c r="E76" s="131"/>
      <c r="F76" s="132" t="s">
        <v>62</v>
      </c>
      <c r="G76" s="130" t="s">
        <v>61</v>
      </c>
      <c r="H76" s="131"/>
      <c r="I76" s="131"/>
      <c r="J76" s="133" t="s">
        <v>62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 x14ac:dyDescent="0.2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 x14ac:dyDescent="0.2"/>
    <row r="79" spans="1:31" hidden="1" x14ac:dyDescent="0.2"/>
    <row r="80" spans="1:31" hidden="1" x14ac:dyDescent="0.2"/>
    <row r="81" spans="1:47" s="2" customFormat="1" ht="6.95" hidden="1" customHeight="1" x14ac:dyDescent="0.2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 x14ac:dyDescent="0.2">
      <c r="A82" s="30"/>
      <c r="B82" s="31"/>
      <c r="C82" s="21" t="s">
        <v>111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 x14ac:dyDescent="0.2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 x14ac:dyDescent="0.2">
      <c r="A84" s="30"/>
      <c r="B84" s="31"/>
      <c r="C84" s="26" t="s">
        <v>14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4" hidden="1" customHeight="1" x14ac:dyDescent="0.2">
      <c r="A85" s="30"/>
      <c r="B85" s="31"/>
      <c r="C85" s="32"/>
      <c r="D85" s="32"/>
      <c r="E85" s="257" t="str">
        <f>E7</f>
        <v>Bečva, Přerov – protipovodňová ochrana města nad jezem (DÚR) - II. etapa</v>
      </c>
      <c r="F85" s="258"/>
      <c r="G85" s="258"/>
      <c r="H85" s="258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 x14ac:dyDescent="0.2">
      <c r="A86" s="30"/>
      <c r="B86" s="31"/>
      <c r="C86" s="26" t="s">
        <v>109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4.45" hidden="1" customHeight="1" x14ac:dyDescent="0.2">
      <c r="A87" s="30"/>
      <c r="B87" s="31"/>
      <c r="C87" s="32"/>
      <c r="D87" s="32"/>
      <c r="E87" s="227" t="str">
        <f>E9</f>
        <v>SO-09 - Kácení a náhradní výsadba</v>
      </c>
      <c r="F87" s="256"/>
      <c r="G87" s="256"/>
      <c r="H87" s="256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 x14ac:dyDescent="0.2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 x14ac:dyDescent="0.2">
      <c r="A89" s="30"/>
      <c r="B89" s="31"/>
      <c r="C89" s="26" t="s">
        <v>22</v>
      </c>
      <c r="D89" s="32"/>
      <c r="E89" s="32"/>
      <c r="F89" s="24" t="str">
        <f>F12</f>
        <v xml:space="preserve"> </v>
      </c>
      <c r="G89" s="32"/>
      <c r="H89" s="32"/>
      <c r="I89" s="26" t="s">
        <v>24</v>
      </c>
      <c r="J89" s="62" t="str">
        <f>IF(J12="","",J12)</f>
        <v>15. 4. 2017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 x14ac:dyDescent="0.2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40.9" hidden="1" customHeight="1" x14ac:dyDescent="0.2">
      <c r="A91" s="30"/>
      <c r="B91" s="31"/>
      <c r="C91" s="26" t="s">
        <v>32</v>
      </c>
      <c r="D91" s="32"/>
      <c r="E91" s="32"/>
      <c r="F91" s="24" t="str">
        <f>E15</f>
        <v>Povodí Moravy, s.p.</v>
      </c>
      <c r="G91" s="32"/>
      <c r="H91" s="32"/>
      <c r="I91" s="26" t="s">
        <v>39</v>
      </c>
      <c r="J91" s="28" t="str">
        <f>E21</f>
        <v>Vodohospodářský rozvoj a výstavba a.s.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40.9" hidden="1" customHeight="1" x14ac:dyDescent="0.2">
      <c r="A92" s="30"/>
      <c r="B92" s="31"/>
      <c r="C92" s="26" t="s">
        <v>38</v>
      </c>
      <c r="D92" s="32"/>
      <c r="E92" s="32"/>
      <c r="F92" s="24" t="str">
        <f>IF(E18="","",E18)</f>
        <v xml:space="preserve"> </v>
      </c>
      <c r="G92" s="32"/>
      <c r="H92" s="32"/>
      <c r="I92" s="26" t="s">
        <v>44</v>
      </c>
      <c r="J92" s="28" t="str">
        <f>E24</f>
        <v>Vodohospodářský rozvoj a výstavba a.s.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 x14ac:dyDescent="0.2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 x14ac:dyDescent="0.2">
      <c r="A94" s="30"/>
      <c r="B94" s="31"/>
      <c r="C94" s="139" t="s">
        <v>112</v>
      </c>
      <c r="D94" s="140"/>
      <c r="E94" s="140"/>
      <c r="F94" s="140"/>
      <c r="G94" s="140"/>
      <c r="H94" s="140"/>
      <c r="I94" s="140"/>
      <c r="J94" s="141" t="s">
        <v>113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 x14ac:dyDescent="0.2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 x14ac:dyDescent="0.2">
      <c r="A96" s="30"/>
      <c r="B96" s="31"/>
      <c r="C96" s="142" t="s">
        <v>114</v>
      </c>
      <c r="D96" s="32"/>
      <c r="E96" s="32"/>
      <c r="F96" s="32"/>
      <c r="G96" s="32"/>
      <c r="H96" s="32"/>
      <c r="I96" s="32"/>
      <c r="J96" s="80">
        <f>J119</f>
        <v>1370033.4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115</v>
      </c>
    </row>
    <row r="97" spans="1:31" s="9" customFormat="1" ht="24.95" hidden="1" customHeight="1" x14ac:dyDescent="0.2">
      <c r="B97" s="143"/>
      <c r="C97" s="144"/>
      <c r="D97" s="145" t="s">
        <v>146</v>
      </c>
      <c r="E97" s="146"/>
      <c r="F97" s="146"/>
      <c r="G97" s="146"/>
      <c r="H97" s="146"/>
      <c r="I97" s="146"/>
      <c r="J97" s="147">
        <f>J120</f>
        <v>1370033.4</v>
      </c>
      <c r="K97" s="144"/>
      <c r="L97" s="148"/>
    </row>
    <row r="98" spans="1:31" s="10" customFormat="1" ht="19.899999999999999" hidden="1" customHeight="1" x14ac:dyDescent="0.2">
      <c r="B98" s="149"/>
      <c r="C98" s="150"/>
      <c r="D98" s="151" t="s">
        <v>147</v>
      </c>
      <c r="E98" s="152"/>
      <c r="F98" s="152"/>
      <c r="G98" s="152"/>
      <c r="H98" s="152"/>
      <c r="I98" s="152"/>
      <c r="J98" s="153">
        <f>J121</f>
        <v>1201283.3999999999</v>
      </c>
      <c r="K98" s="150"/>
      <c r="L98" s="154"/>
    </row>
    <row r="99" spans="1:31" s="10" customFormat="1" ht="19.899999999999999" hidden="1" customHeight="1" x14ac:dyDescent="0.2">
      <c r="B99" s="149"/>
      <c r="C99" s="150"/>
      <c r="D99" s="151" t="s">
        <v>259</v>
      </c>
      <c r="E99" s="152"/>
      <c r="F99" s="152"/>
      <c r="G99" s="152"/>
      <c r="H99" s="152"/>
      <c r="I99" s="152"/>
      <c r="J99" s="153">
        <f>J168</f>
        <v>168750</v>
      </c>
      <c r="K99" s="150"/>
      <c r="L99" s="154"/>
    </row>
    <row r="100" spans="1:31" s="2" customFormat="1" ht="21.75" hidden="1" customHeight="1" x14ac:dyDescent="0.2">
      <c r="A100" s="30"/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2" customFormat="1" ht="6.95" hidden="1" customHeight="1" x14ac:dyDescent="0.2">
      <c r="A101" s="30"/>
      <c r="B101" s="50"/>
      <c r="C101" s="51"/>
      <c r="D101" s="51"/>
      <c r="E101" s="51"/>
      <c r="F101" s="51"/>
      <c r="G101" s="51"/>
      <c r="H101" s="51"/>
      <c r="I101" s="51"/>
      <c r="J101" s="51"/>
      <c r="K101" s="51"/>
      <c r="L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hidden="1" x14ac:dyDescent="0.2"/>
    <row r="103" spans="1:31" hidden="1" x14ac:dyDescent="0.2"/>
    <row r="104" spans="1:31" hidden="1" x14ac:dyDescent="0.2"/>
    <row r="105" spans="1:31" s="2" customFormat="1" ht="6.95" customHeight="1" x14ac:dyDescent="0.2">
      <c r="A105" s="30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24.95" customHeight="1" x14ac:dyDescent="0.2">
      <c r="A106" s="30"/>
      <c r="B106" s="31"/>
      <c r="C106" s="21" t="s">
        <v>118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 x14ac:dyDescent="0.2">
      <c r="A107" s="30"/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 x14ac:dyDescent="0.2">
      <c r="A108" s="30"/>
      <c r="B108" s="31"/>
      <c r="C108" s="26" t="s">
        <v>14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4" customHeight="1" x14ac:dyDescent="0.2">
      <c r="A109" s="30"/>
      <c r="B109" s="31"/>
      <c r="C109" s="32"/>
      <c r="D109" s="32"/>
      <c r="E109" s="257" t="str">
        <f>E7</f>
        <v>Bečva, Přerov – protipovodňová ochrana města nad jezem (DÚR) - II. etapa</v>
      </c>
      <c r="F109" s="258"/>
      <c r="G109" s="258"/>
      <c r="H109" s="258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 x14ac:dyDescent="0.2">
      <c r="A110" s="30"/>
      <c r="B110" s="31"/>
      <c r="C110" s="26" t="s">
        <v>109</v>
      </c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4.45" customHeight="1" x14ac:dyDescent="0.2">
      <c r="A111" s="30"/>
      <c r="B111" s="31"/>
      <c r="C111" s="32"/>
      <c r="D111" s="32"/>
      <c r="E111" s="227" t="str">
        <f>E9</f>
        <v>SO-09 - Kácení a náhradní výsadba</v>
      </c>
      <c r="F111" s="256"/>
      <c r="G111" s="256"/>
      <c r="H111" s="256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 x14ac:dyDescent="0.2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 x14ac:dyDescent="0.2">
      <c r="A113" s="30"/>
      <c r="B113" s="31"/>
      <c r="C113" s="26" t="s">
        <v>22</v>
      </c>
      <c r="D113" s="32"/>
      <c r="E113" s="32"/>
      <c r="F113" s="24" t="str">
        <f>F12</f>
        <v xml:space="preserve"> </v>
      </c>
      <c r="G113" s="32"/>
      <c r="H113" s="32"/>
      <c r="I113" s="26" t="s">
        <v>24</v>
      </c>
      <c r="J113" s="62" t="str">
        <f>IF(J12="","",J12)</f>
        <v>15. 4. 2017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 x14ac:dyDescent="0.2">
      <c r="A114" s="30"/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40.9" customHeight="1" x14ac:dyDescent="0.2">
      <c r="A115" s="30"/>
      <c r="B115" s="31"/>
      <c r="C115" s="26" t="s">
        <v>32</v>
      </c>
      <c r="D115" s="32"/>
      <c r="E115" s="32"/>
      <c r="F115" s="24" t="str">
        <f>E15</f>
        <v>Povodí Moravy, s.p.</v>
      </c>
      <c r="G115" s="32"/>
      <c r="H115" s="32"/>
      <c r="I115" s="26" t="s">
        <v>39</v>
      </c>
      <c r="J115" s="28" t="str">
        <f>E21</f>
        <v>Vodohospodářský rozvoj a výstavba a.s.</v>
      </c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40.9" customHeight="1" x14ac:dyDescent="0.2">
      <c r="A116" s="30"/>
      <c r="B116" s="31"/>
      <c r="C116" s="26" t="s">
        <v>38</v>
      </c>
      <c r="D116" s="32"/>
      <c r="E116" s="32"/>
      <c r="F116" s="24" t="str">
        <f>IF(E18="","",E18)</f>
        <v xml:space="preserve"> </v>
      </c>
      <c r="G116" s="32"/>
      <c r="H116" s="32"/>
      <c r="I116" s="26" t="s">
        <v>44</v>
      </c>
      <c r="J116" s="28" t="str">
        <f>E24</f>
        <v>Vodohospodářský rozvoj a výstavba a.s.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0.35" customHeight="1" x14ac:dyDescent="0.2">
      <c r="A117" s="30"/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1" customFormat="1" ht="29.25" customHeight="1" x14ac:dyDescent="0.2">
      <c r="A118" s="155"/>
      <c r="B118" s="156"/>
      <c r="C118" s="157" t="s">
        <v>119</v>
      </c>
      <c r="D118" s="158" t="s">
        <v>71</v>
      </c>
      <c r="E118" s="158" t="s">
        <v>67</v>
      </c>
      <c r="F118" s="158" t="s">
        <v>68</v>
      </c>
      <c r="G118" s="158" t="s">
        <v>120</v>
      </c>
      <c r="H118" s="158" t="s">
        <v>121</v>
      </c>
      <c r="I118" s="158" t="s">
        <v>122</v>
      </c>
      <c r="J118" s="158" t="s">
        <v>113</v>
      </c>
      <c r="K118" s="159" t="s">
        <v>123</v>
      </c>
      <c r="L118" s="160"/>
      <c r="M118" s="71" t="s">
        <v>1</v>
      </c>
      <c r="N118" s="72" t="s">
        <v>50</v>
      </c>
      <c r="O118" s="72" t="s">
        <v>124</v>
      </c>
      <c r="P118" s="72" t="s">
        <v>125</v>
      </c>
      <c r="Q118" s="72" t="s">
        <v>126</v>
      </c>
      <c r="R118" s="72" t="s">
        <v>127</v>
      </c>
      <c r="S118" s="72" t="s">
        <v>128</v>
      </c>
      <c r="T118" s="73" t="s">
        <v>129</v>
      </c>
      <c r="U118" s="155"/>
      <c r="V118" s="155"/>
      <c r="W118" s="155"/>
      <c r="X118" s="155"/>
      <c r="Y118" s="155"/>
      <c r="Z118" s="155"/>
      <c r="AA118" s="155"/>
      <c r="AB118" s="155"/>
      <c r="AC118" s="155"/>
      <c r="AD118" s="155"/>
      <c r="AE118" s="155"/>
    </row>
    <row r="119" spans="1:65" s="2" customFormat="1" ht="22.9" customHeight="1" x14ac:dyDescent="0.25">
      <c r="A119" s="30"/>
      <c r="B119" s="31"/>
      <c r="C119" s="78" t="s">
        <v>130</v>
      </c>
      <c r="D119" s="32"/>
      <c r="E119" s="32"/>
      <c r="F119" s="32"/>
      <c r="G119" s="32"/>
      <c r="H119" s="32"/>
      <c r="I119" s="32"/>
      <c r="J119" s="161">
        <f>BK119</f>
        <v>1370033.4</v>
      </c>
      <c r="K119" s="32"/>
      <c r="L119" s="35"/>
      <c r="M119" s="74"/>
      <c r="N119" s="162"/>
      <c r="O119" s="75"/>
      <c r="P119" s="163">
        <f>P120</f>
        <v>1929.0020000000002</v>
      </c>
      <c r="Q119" s="75"/>
      <c r="R119" s="163">
        <f>R120</f>
        <v>0.19116</v>
      </c>
      <c r="S119" s="75"/>
      <c r="T119" s="164">
        <f>T120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T119" s="15" t="s">
        <v>85</v>
      </c>
      <c r="AU119" s="15" t="s">
        <v>115</v>
      </c>
      <c r="BK119" s="165">
        <f>BK120</f>
        <v>1370033.4</v>
      </c>
    </row>
    <row r="120" spans="1:65" s="12" customFormat="1" ht="25.9" customHeight="1" x14ac:dyDescent="0.2">
      <c r="B120" s="166"/>
      <c r="C120" s="167"/>
      <c r="D120" s="168" t="s">
        <v>85</v>
      </c>
      <c r="E120" s="169" t="s">
        <v>152</v>
      </c>
      <c r="F120" s="169" t="s">
        <v>153</v>
      </c>
      <c r="G120" s="167"/>
      <c r="H120" s="167"/>
      <c r="I120" s="167"/>
      <c r="J120" s="170">
        <f>BK120</f>
        <v>1370033.4</v>
      </c>
      <c r="K120" s="167"/>
      <c r="L120" s="171"/>
      <c r="M120" s="172"/>
      <c r="N120" s="173"/>
      <c r="O120" s="173"/>
      <c r="P120" s="174">
        <f>P121+P168</f>
        <v>1929.0020000000002</v>
      </c>
      <c r="Q120" s="173"/>
      <c r="R120" s="174">
        <f>R121+R168</f>
        <v>0.19116</v>
      </c>
      <c r="S120" s="173"/>
      <c r="T120" s="175">
        <f>T121+T168</f>
        <v>0</v>
      </c>
      <c r="AR120" s="176" t="s">
        <v>21</v>
      </c>
      <c r="AT120" s="177" t="s">
        <v>85</v>
      </c>
      <c r="AU120" s="177" t="s">
        <v>86</v>
      </c>
      <c r="AY120" s="176" t="s">
        <v>134</v>
      </c>
      <c r="BK120" s="178">
        <f>BK121+BK168</f>
        <v>1370033.4</v>
      </c>
    </row>
    <row r="121" spans="1:65" s="12" customFormat="1" ht="22.9" customHeight="1" x14ac:dyDescent="0.2">
      <c r="B121" s="166"/>
      <c r="C121" s="167"/>
      <c r="D121" s="168" t="s">
        <v>85</v>
      </c>
      <c r="E121" s="179" t="s">
        <v>21</v>
      </c>
      <c r="F121" s="179" t="s">
        <v>154</v>
      </c>
      <c r="G121" s="167"/>
      <c r="H121" s="167"/>
      <c r="I121" s="167"/>
      <c r="J121" s="180">
        <f>BK121</f>
        <v>1201283.3999999999</v>
      </c>
      <c r="K121" s="167"/>
      <c r="L121" s="171"/>
      <c r="M121" s="172"/>
      <c r="N121" s="173"/>
      <c r="O121" s="173"/>
      <c r="P121" s="174">
        <f>SUM(P122:P167)</f>
        <v>1929.0020000000002</v>
      </c>
      <c r="Q121" s="173"/>
      <c r="R121" s="174">
        <f>SUM(R122:R167)</f>
        <v>0.19116</v>
      </c>
      <c r="S121" s="173"/>
      <c r="T121" s="175">
        <f>SUM(T122:T167)</f>
        <v>0</v>
      </c>
      <c r="AR121" s="176" t="s">
        <v>21</v>
      </c>
      <c r="AT121" s="177" t="s">
        <v>85</v>
      </c>
      <c r="AU121" s="177" t="s">
        <v>21</v>
      </c>
      <c r="AY121" s="176" t="s">
        <v>134</v>
      </c>
      <c r="BK121" s="178">
        <f>SUM(BK122:BK167)</f>
        <v>1201283.3999999999</v>
      </c>
    </row>
    <row r="122" spans="1:65" s="2" customFormat="1" ht="32.450000000000003" customHeight="1" x14ac:dyDescent="0.2">
      <c r="A122" s="30"/>
      <c r="B122" s="31"/>
      <c r="C122" s="181" t="s">
        <v>21</v>
      </c>
      <c r="D122" s="181" t="s">
        <v>137</v>
      </c>
      <c r="E122" s="182" t="s">
        <v>260</v>
      </c>
      <c r="F122" s="183" t="s">
        <v>261</v>
      </c>
      <c r="G122" s="184" t="s">
        <v>168</v>
      </c>
      <c r="H122" s="185">
        <v>995</v>
      </c>
      <c r="I122" s="186">
        <v>46.7</v>
      </c>
      <c r="J122" s="186">
        <f>ROUND(I122*H122,2)</f>
        <v>46466.5</v>
      </c>
      <c r="K122" s="183" t="s">
        <v>199</v>
      </c>
      <c r="L122" s="35"/>
      <c r="M122" s="187" t="s">
        <v>1</v>
      </c>
      <c r="N122" s="188" t="s">
        <v>51</v>
      </c>
      <c r="O122" s="189">
        <v>0.17199999999999999</v>
      </c>
      <c r="P122" s="189">
        <f>O122*H122</f>
        <v>171.14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91" t="s">
        <v>158</v>
      </c>
      <c r="AT122" s="191" t="s">
        <v>137</v>
      </c>
      <c r="AU122" s="191" t="s">
        <v>20</v>
      </c>
      <c r="AY122" s="15" t="s">
        <v>134</v>
      </c>
      <c r="BE122" s="192">
        <f>IF(N122="základní",J122,0)</f>
        <v>46466.5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5" t="s">
        <v>21</v>
      </c>
      <c r="BK122" s="192">
        <f>ROUND(I122*H122,2)</f>
        <v>46466.5</v>
      </c>
      <c r="BL122" s="15" t="s">
        <v>158</v>
      </c>
      <c r="BM122" s="191" t="s">
        <v>262</v>
      </c>
    </row>
    <row r="123" spans="1:65" s="13" customFormat="1" x14ac:dyDescent="0.2">
      <c r="B123" s="193"/>
      <c r="C123" s="194"/>
      <c r="D123" s="195" t="s">
        <v>143</v>
      </c>
      <c r="E123" s="196" t="s">
        <v>1</v>
      </c>
      <c r="F123" s="197" t="s">
        <v>263</v>
      </c>
      <c r="G123" s="194"/>
      <c r="H123" s="198">
        <v>995</v>
      </c>
      <c r="I123" s="194"/>
      <c r="J123" s="194"/>
      <c r="K123" s="194"/>
      <c r="L123" s="199"/>
      <c r="M123" s="204"/>
      <c r="N123" s="205"/>
      <c r="O123" s="205"/>
      <c r="P123" s="205"/>
      <c r="Q123" s="205"/>
      <c r="R123" s="205"/>
      <c r="S123" s="205"/>
      <c r="T123" s="206"/>
      <c r="AT123" s="203" t="s">
        <v>143</v>
      </c>
      <c r="AU123" s="203" t="s">
        <v>20</v>
      </c>
      <c r="AV123" s="13" t="s">
        <v>20</v>
      </c>
      <c r="AW123" s="13" t="s">
        <v>43</v>
      </c>
      <c r="AX123" s="13" t="s">
        <v>21</v>
      </c>
      <c r="AY123" s="203" t="s">
        <v>134</v>
      </c>
    </row>
    <row r="124" spans="1:65" s="2" customFormat="1" ht="21.6" customHeight="1" x14ac:dyDescent="0.2">
      <c r="A124" s="30"/>
      <c r="B124" s="31"/>
      <c r="C124" s="181" t="s">
        <v>20</v>
      </c>
      <c r="D124" s="181" t="s">
        <v>137</v>
      </c>
      <c r="E124" s="182" t="s">
        <v>264</v>
      </c>
      <c r="F124" s="183" t="s">
        <v>265</v>
      </c>
      <c r="G124" s="184" t="s">
        <v>168</v>
      </c>
      <c r="H124" s="185">
        <v>995</v>
      </c>
      <c r="I124" s="186">
        <v>25.9</v>
      </c>
      <c r="J124" s="186">
        <f>ROUND(I124*H124,2)</f>
        <v>25770.5</v>
      </c>
      <c r="K124" s="183" t="s">
        <v>199</v>
      </c>
      <c r="L124" s="35"/>
      <c r="M124" s="187" t="s">
        <v>1</v>
      </c>
      <c r="N124" s="188" t="s">
        <v>51</v>
      </c>
      <c r="O124" s="189">
        <v>7.0000000000000007E-2</v>
      </c>
      <c r="P124" s="189">
        <f>O124*H124</f>
        <v>69.650000000000006</v>
      </c>
      <c r="Q124" s="189">
        <v>1.8000000000000001E-4</v>
      </c>
      <c r="R124" s="189">
        <f>Q124*H124</f>
        <v>0.17910000000000001</v>
      </c>
      <c r="S124" s="189">
        <v>0</v>
      </c>
      <c r="T124" s="190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91" t="s">
        <v>158</v>
      </c>
      <c r="AT124" s="191" t="s">
        <v>137</v>
      </c>
      <c r="AU124" s="191" t="s">
        <v>20</v>
      </c>
      <c r="AY124" s="15" t="s">
        <v>134</v>
      </c>
      <c r="BE124" s="192">
        <f>IF(N124="základní",J124,0)</f>
        <v>25770.5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5" t="s">
        <v>21</v>
      </c>
      <c r="BK124" s="192">
        <f>ROUND(I124*H124,2)</f>
        <v>25770.5</v>
      </c>
      <c r="BL124" s="15" t="s">
        <v>158</v>
      </c>
      <c r="BM124" s="191" t="s">
        <v>266</v>
      </c>
    </row>
    <row r="125" spans="1:65" s="13" customFormat="1" x14ac:dyDescent="0.2">
      <c r="B125" s="193"/>
      <c r="C125" s="194"/>
      <c r="D125" s="195" t="s">
        <v>143</v>
      </c>
      <c r="E125" s="196" t="s">
        <v>1</v>
      </c>
      <c r="F125" s="197" t="s">
        <v>263</v>
      </c>
      <c r="G125" s="194"/>
      <c r="H125" s="198">
        <v>995</v>
      </c>
      <c r="I125" s="194"/>
      <c r="J125" s="194"/>
      <c r="K125" s="194"/>
      <c r="L125" s="199"/>
      <c r="M125" s="204"/>
      <c r="N125" s="205"/>
      <c r="O125" s="205"/>
      <c r="P125" s="205"/>
      <c r="Q125" s="205"/>
      <c r="R125" s="205"/>
      <c r="S125" s="205"/>
      <c r="T125" s="206"/>
      <c r="AT125" s="203" t="s">
        <v>143</v>
      </c>
      <c r="AU125" s="203" t="s">
        <v>20</v>
      </c>
      <c r="AV125" s="13" t="s">
        <v>20</v>
      </c>
      <c r="AW125" s="13" t="s">
        <v>43</v>
      </c>
      <c r="AX125" s="13" t="s">
        <v>21</v>
      </c>
      <c r="AY125" s="203" t="s">
        <v>134</v>
      </c>
    </row>
    <row r="126" spans="1:65" s="2" customFormat="1" ht="21.6" customHeight="1" x14ac:dyDescent="0.2">
      <c r="A126" s="30"/>
      <c r="B126" s="31"/>
      <c r="C126" s="181" t="s">
        <v>178</v>
      </c>
      <c r="D126" s="181" t="s">
        <v>137</v>
      </c>
      <c r="E126" s="182" t="s">
        <v>267</v>
      </c>
      <c r="F126" s="183" t="s">
        <v>268</v>
      </c>
      <c r="G126" s="184" t="s">
        <v>269</v>
      </c>
      <c r="H126" s="185">
        <v>67</v>
      </c>
      <c r="I126" s="186">
        <v>1900</v>
      </c>
      <c r="J126" s="186">
        <f>ROUND(I126*H126,2)</f>
        <v>127300</v>
      </c>
      <c r="K126" s="183" t="s">
        <v>199</v>
      </c>
      <c r="L126" s="35"/>
      <c r="M126" s="187" t="s">
        <v>1</v>
      </c>
      <c r="N126" s="188" t="s">
        <v>51</v>
      </c>
      <c r="O126" s="189">
        <v>2.778</v>
      </c>
      <c r="P126" s="189">
        <f>O126*H126</f>
        <v>186.126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91" t="s">
        <v>158</v>
      </c>
      <c r="AT126" s="191" t="s">
        <v>137</v>
      </c>
      <c r="AU126" s="191" t="s">
        <v>20</v>
      </c>
      <c r="AY126" s="15" t="s">
        <v>134</v>
      </c>
      <c r="BE126" s="192">
        <f>IF(N126="základní",J126,0)</f>
        <v>127300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5" t="s">
        <v>21</v>
      </c>
      <c r="BK126" s="192">
        <f>ROUND(I126*H126,2)</f>
        <v>127300</v>
      </c>
      <c r="BL126" s="15" t="s">
        <v>158</v>
      </c>
      <c r="BM126" s="191" t="s">
        <v>270</v>
      </c>
    </row>
    <row r="127" spans="1:65" s="13" customFormat="1" x14ac:dyDescent="0.2">
      <c r="B127" s="193"/>
      <c r="C127" s="194"/>
      <c r="D127" s="195" t="s">
        <v>143</v>
      </c>
      <c r="E127" s="196" t="s">
        <v>1</v>
      </c>
      <c r="F127" s="197" t="s">
        <v>271</v>
      </c>
      <c r="G127" s="194"/>
      <c r="H127" s="198">
        <v>67</v>
      </c>
      <c r="I127" s="194"/>
      <c r="J127" s="194"/>
      <c r="K127" s="194"/>
      <c r="L127" s="199"/>
      <c r="M127" s="204"/>
      <c r="N127" s="205"/>
      <c r="O127" s="205"/>
      <c r="P127" s="205"/>
      <c r="Q127" s="205"/>
      <c r="R127" s="205"/>
      <c r="S127" s="205"/>
      <c r="T127" s="206"/>
      <c r="AT127" s="203" t="s">
        <v>143</v>
      </c>
      <c r="AU127" s="203" t="s">
        <v>20</v>
      </c>
      <c r="AV127" s="13" t="s">
        <v>20</v>
      </c>
      <c r="AW127" s="13" t="s">
        <v>43</v>
      </c>
      <c r="AX127" s="13" t="s">
        <v>21</v>
      </c>
      <c r="AY127" s="203" t="s">
        <v>134</v>
      </c>
    </row>
    <row r="128" spans="1:65" s="2" customFormat="1" ht="21.6" customHeight="1" x14ac:dyDescent="0.2">
      <c r="A128" s="30"/>
      <c r="B128" s="31"/>
      <c r="C128" s="181" t="s">
        <v>184</v>
      </c>
      <c r="D128" s="181" t="s">
        <v>137</v>
      </c>
      <c r="E128" s="182" t="s">
        <v>272</v>
      </c>
      <c r="F128" s="183" t="s">
        <v>273</v>
      </c>
      <c r="G128" s="184" t="s">
        <v>269</v>
      </c>
      <c r="H128" s="185">
        <v>53</v>
      </c>
      <c r="I128" s="186">
        <v>4480</v>
      </c>
      <c r="J128" s="186">
        <f>ROUND(I128*H128,2)</f>
        <v>237440</v>
      </c>
      <c r="K128" s="183" t="s">
        <v>199</v>
      </c>
      <c r="L128" s="35"/>
      <c r="M128" s="187" t="s">
        <v>1</v>
      </c>
      <c r="N128" s="188" t="s">
        <v>51</v>
      </c>
      <c r="O128" s="189">
        <v>9.1329999999999991</v>
      </c>
      <c r="P128" s="189">
        <f>O128*H128</f>
        <v>484.04899999999998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91" t="s">
        <v>158</v>
      </c>
      <c r="AT128" s="191" t="s">
        <v>137</v>
      </c>
      <c r="AU128" s="191" t="s">
        <v>20</v>
      </c>
      <c r="AY128" s="15" t="s">
        <v>134</v>
      </c>
      <c r="BE128" s="192">
        <f>IF(N128="základní",J128,0)</f>
        <v>237440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5" t="s">
        <v>21</v>
      </c>
      <c r="BK128" s="192">
        <f>ROUND(I128*H128,2)</f>
        <v>237440</v>
      </c>
      <c r="BL128" s="15" t="s">
        <v>158</v>
      </c>
      <c r="BM128" s="191" t="s">
        <v>274</v>
      </c>
    </row>
    <row r="129" spans="1:65" s="13" customFormat="1" x14ac:dyDescent="0.2">
      <c r="B129" s="193"/>
      <c r="C129" s="194"/>
      <c r="D129" s="195" t="s">
        <v>143</v>
      </c>
      <c r="E129" s="196" t="s">
        <v>1</v>
      </c>
      <c r="F129" s="197" t="s">
        <v>275</v>
      </c>
      <c r="G129" s="194"/>
      <c r="H129" s="198">
        <v>53</v>
      </c>
      <c r="I129" s="194"/>
      <c r="J129" s="194"/>
      <c r="K129" s="194"/>
      <c r="L129" s="199"/>
      <c r="M129" s="204"/>
      <c r="N129" s="205"/>
      <c r="O129" s="205"/>
      <c r="P129" s="205"/>
      <c r="Q129" s="205"/>
      <c r="R129" s="205"/>
      <c r="S129" s="205"/>
      <c r="T129" s="206"/>
      <c r="AT129" s="203" t="s">
        <v>143</v>
      </c>
      <c r="AU129" s="203" t="s">
        <v>20</v>
      </c>
      <c r="AV129" s="13" t="s">
        <v>20</v>
      </c>
      <c r="AW129" s="13" t="s">
        <v>43</v>
      </c>
      <c r="AX129" s="13" t="s">
        <v>21</v>
      </c>
      <c r="AY129" s="203" t="s">
        <v>134</v>
      </c>
    </row>
    <row r="130" spans="1:65" s="2" customFormat="1" ht="21.6" customHeight="1" x14ac:dyDescent="0.2">
      <c r="A130" s="30"/>
      <c r="B130" s="31"/>
      <c r="C130" s="181" t="s">
        <v>190</v>
      </c>
      <c r="D130" s="181" t="s">
        <v>137</v>
      </c>
      <c r="E130" s="182" t="s">
        <v>276</v>
      </c>
      <c r="F130" s="183" t="s">
        <v>277</v>
      </c>
      <c r="G130" s="184" t="s">
        <v>269</v>
      </c>
      <c r="H130" s="185">
        <v>15</v>
      </c>
      <c r="I130" s="186">
        <v>15500</v>
      </c>
      <c r="J130" s="186">
        <f>ROUND(I130*H130,2)</f>
        <v>232500</v>
      </c>
      <c r="K130" s="183" t="s">
        <v>199</v>
      </c>
      <c r="L130" s="35"/>
      <c r="M130" s="187" t="s">
        <v>1</v>
      </c>
      <c r="N130" s="188" t="s">
        <v>51</v>
      </c>
      <c r="O130" s="189">
        <v>27.38</v>
      </c>
      <c r="P130" s="189">
        <f>O130*H130</f>
        <v>410.7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91" t="s">
        <v>158</v>
      </c>
      <c r="AT130" s="191" t="s">
        <v>137</v>
      </c>
      <c r="AU130" s="191" t="s">
        <v>20</v>
      </c>
      <c r="AY130" s="15" t="s">
        <v>134</v>
      </c>
      <c r="BE130" s="192">
        <f>IF(N130="základní",J130,0)</f>
        <v>232500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5" t="s">
        <v>21</v>
      </c>
      <c r="BK130" s="192">
        <f>ROUND(I130*H130,2)</f>
        <v>232500</v>
      </c>
      <c r="BL130" s="15" t="s">
        <v>158</v>
      </c>
      <c r="BM130" s="191" t="s">
        <v>278</v>
      </c>
    </row>
    <row r="131" spans="1:65" s="13" customFormat="1" x14ac:dyDescent="0.2">
      <c r="B131" s="193"/>
      <c r="C131" s="194"/>
      <c r="D131" s="195" t="s">
        <v>143</v>
      </c>
      <c r="E131" s="196" t="s">
        <v>1</v>
      </c>
      <c r="F131" s="197" t="s">
        <v>8</v>
      </c>
      <c r="G131" s="194"/>
      <c r="H131" s="198">
        <v>15</v>
      </c>
      <c r="I131" s="194"/>
      <c r="J131" s="194"/>
      <c r="K131" s="194"/>
      <c r="L131" s="199"/>
      <c r="M131" s="204"/>
      <c r="N131" s="205"/>
      <c r="O131" s="205"/>
      <c r="P131" s="205"/>
      <c r="Q131" s="205"/>
      <c r="R131" s="205"/>
      <c r="S131" s="205"/>
      <c r="T131" s="206"/>
      <c r="AT131" s="203" t="s">
        <v>143</v>
      </c>
      <c r="AU131" s="203" t="s">
        <v>20</v>
      </c>
      <c r="AV131" s="13" t="s">
        <v>20</v>
      </c>
      <c r="AW131" s="13" t="s">
        <v>43</v>
      </c>
      <c r="AX131" s="13" t="s">
        <v>21</v>
      </c>
      <c r="AY131" s="203" t="s">
        <v>134</v>
      </c>
    </row>
    <row r="132" spans="1:65" s="2" customFormat="1" ht="14.45" customHeight="1" x14ac:dyDescent="0.2">
      <c r="A132" s="30"/>
      <c r="B132" s="31"/>
      <c r="C132" s="181" t="s">
        <v>196</v>
      </c>
      <c r="D132" s="181" t="s">
        <v>137</v>
      </c>
      <c r="E132" s="182" t="s">
        <v>279</v>
      </c>
      <c r="F132" s="183" t="s">
        <v>280</v>
      </c>
      <c r="G132" s="184" t="s">
        <v>269</v>
      </c>
      <c r="H132" s="185">
        <v>67</v>
      </c>
      <c r="I132" s="186">
        <v>327</v>
      </c>
      <c r="J132" s="186">
        <f>ROUND(I132*H132,2)</f>
        <v>21909</v>
      </c>
      <c r="K132" s="183" t="s">
        <v>199</v>
      </c>
      <c r="L132" s="35"/>
      <c r="M132" s="187" t="s">
        <v>1</v>
      </c>
      <c r="N132" s="188" t="s">
        <v>51</v>
      </c>
      <c r="O132" s="189">
        <v>0.65900000000000003</v>
      </c>
      <c r="P132" s="189">
        <f>O132*H132</f>
        <v>44.152999999999999</v>
      </c>
      <c r="Q132" s="189">
        <v>8.0000000000000007E-5</v>
      </c>
      <c r="R132" s="189">
        <f>Q132*H132</f>
        <v>5.3600000000000002E-3</v>
      </c>
      <c r="S132" s="189">
        <v>0</v>
      </c>
      <c r="T132" s="190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91" t="s">
        <v>158</v>
      </c>
      <c r="AT132" s="191" t="s">
        <v>137</v>
      </c>
      <c r="AU132" s="191" t="s">
        <v>20</v>
      </c>
      <c r="AY132" s="15" t="s">
        <v>134</v>
      </c>
      <c r="BE132" s="192">
        <f>IF(N132="základní",J132,0)</f>
        <v>21909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5" t="s">
        <v>21</v>
      </c>
      <c r="BK132" s="192">
        <f>ROUND(I132*H132,2)</f>
        <v>21909</v>
      </c>
      <c r="BL132" s="15" t="s">
        <v>158</v>
      </c>
      <c r="BM132" s="191" t="s">
        <v>281</v>
      </c>
    </row>
    <row r="133" spans="1:65" s="13" customFormat="1" x14ac:dyDescent="0.2">
      <c r="B133" s="193"/>
      <c r="C133" s="194"/>
      <c r="D133" s="195" t="s">
        <v>143</v>
      </c>
      <c r="E133" s="196" t="s">
        <v>1</v>
      </c>
      <c r="F133" s="197" t="s">
        <v>271</v>
      </c>
      <c r="G133" s="194"/>
      <c r="H133" s="198">
        <v>67</v>
      </c>
      <c r="I133" s="194"/>
      <c r="J133" s="194"/>
      <c r="K133" s="194"/>
      <c r="L133" s="199"/>
      <c r="M133" s="204"/>
      <c r="N133" s="205"/>
      <c r="O133" s="205"/>
      <c r="P133" s="205"/>
      <c r="Q133" s="205"/>
      <c r="R133" s="205"/>
      <c r="S133" s="205"/>
      <c r="T133" s="206"/>
      <c r="AT133" s="203" t="s">
        <v>143</v>
      </c>
      <c r="AU133" s="203" t="s">
        <v>20</v>
      </c>
      <c r="AV133" s="13" t="s">
        <v>20</v>
      </c>
      <c r="AW133" s="13" t="s">
        <v>43</v>
      </c>
      <c r="AX133" s="13" t="s">
        <v>21</v>
      </c>
      <c r="AY133" s="203" t="s">
        <v>134</v>
      </c>
    </row>
    <row r="134" spans="1:65" s="2" customFormat="1" ht="14.45" customHeight="1" x14ac:dyDescent="0.2">
      <c r="A134" s="30"/>
      <c r="B134" s="31"/>
      <c r="C134" s="181" t="s">
        <v>26</v>
      </c>
      <c r="D134" s="181" t="s">
        <v>137</v>
      </c>
      <c r="E134" s="182" t="s">
        <v>282</v>
      </c>
      <c r="F134" s="183" t="s">
        <v>283</v>
      </c>
      <c r="G134" s="184" t="s">
        <v>269</v>
      </c>
      <c r="H134" s="185">
        <v>54</v>
      </c>
      <c r="I134" s="186">
        <v>621</v>
      </c>
      <c r="J134" s="186">
        <f>ROUND(I134*H134,2)</f>
        <v>33534</v>
      </c>
      <c r="K134" s="183" t="s">
        <v>199</v>
      </c>
      <c r="L134" s="35"/>
      <c r="M134" s="187" t="s">
        <v>1</v>
      </c>
      <c r="N134" s="188" t="s">
        <v>51</v>
      </c>
      <c r="O134" s="189">
        <v>1.655</v>
      </c>
      <c r="P134" s="189">
        <f>O134*H134</f>
        <v>89.37</v>
      </c>
      <c r="Q134" s="189">
        <v>8.0000000000000007E-5</v>
      </c>
      <c r="R134" s="189">
        <f>Q134*H134</f>
        <v>4.3200000000000001E-3</v>
      </c>
      <c r="S134" s="189">
        <v>0</v>
      </c>
      <c r="T134" s="190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91" t="s">
        <v>158</v>
      </c>
      <c r="AT134" s="191" t="s">
        <v>137</v>
      </c>
      <c r="AU134" s="191" t="s">
        <v>20</v>
      </c>
      <c r="AY134" s="15" t="s">
        <v>134</v>
      </c>
      <c r="BE134" s="192">
        <f>IF(N134="základní",J134,0)</f>
        <v>33534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5" t="s">
        <v>21</v>
      </c>
      <c r="BK134" s="192">
        <f>ROUND(I134*H134,2)</f>
        <v>33534</v>
      </c>
      <c r="BL134" s="15" t="s">
        <v>158</v>
      </c>
      <c r="BM134" s="191" t="s">
        <v>284</v>
      </c>
    </row>
    <row r="135" spans="1:65" s="13" customFormat="1" x14ac:dyDescent="0.2">
      <c r="B135" s="193"/>
      <c r="C135" s="194"/>
      <c r="D135" s="195" t="s">
        <v>143</v>
      </c>
      <c r="E135" s="196" t="s">
        <v>1</v>
      </c>
      <c r="F135" s="197" t="s">
        <v>285</v>
      </c>
      <c r="G135" s="194"/>
      <c r="H135" s="198">
        <v>54</v>
      </c>
      <c r="I135" s="194"/>
      <c r="J135" s="194"/>
      <c r="K135" s="194"/>
      <c r="L135" s="199"/>
      <c r="M135" s="204"/>
      <c r="N135" s="205"/>
      <c r="O135" s="205"/>
      <c r="P135" s="205"/>
      <c r="Q135" s="205"/>
      <c r="R135" s="205"/>
      <c r="S135" s="205"/>
      <c r="T135" s="206"/>
      <c r="AT135" s="203" t="s">
        <v>143</v>
      </c>
      <c r="AU135" s="203" t="s">
        <v>20</v>
      </c>
      <c r="AV135" s="13" t="s">
        <v>20</v>
      </c>
      <c r="AW135" s="13" t="s">
        <v>43</v>
      </c>
      <c r="AX135" s="13" t="s">
        <v>21</v>
      </c>
      <c r="AY135" s="203" t="s">
        <v>134</v>
      </c>
    </row>
    <row r="136" spans="1:65" s="2" customFormat="1" ht="14.45" customHeight="1" x14ac:dyDescent="0.2">
      <c r="A136" s="30"/>
      <c r="B136" s="31"/>
      <c r="C136" s="181" t="s">
        <v>208</v>
      </c>
      <c r="D136" s="181" t="s">
        <v>137</v>
      </c>
      <c r="E136" s="182" t="s">
        <v>286</v>
      </c>
      <c r="F136" s="183" t="s">
        <v>287</v>
      </c>
      <c r="G136" s="184" t="s">
        <v>269</v>
      </c>
      <c r="H136" s="185">
        <v>14</v>
      </c>
      <c r="I136" s="186">
        <v>1570</v>
      </c>
      <c r="J136" s="186">
        <f>ROUND(I136*H136,2)</f>
        <v>21980</v>
      </c>
      <c r="K136" s="183" t="s">
        <v>199</v>
      </c>
      <c r="L136" s="35"/>
      <c r="M136" s="187" t="s">
        <v>1</v>
      </c>
      <c r="N136" s="188" t="s">
        <v>51</v>
      </c>
      <c r="O136" s="189">
        <v>4.5529999999999999</v>
      </c>
      <c r="P136" s="189">
        <f>O136*H136</f>
        <v>63.741999999999997</v>
      </c>
      <c r="Q136" s="189">
        <v>1.7000000000000001E-4</v>
      </c>
      <c r="R136" s="189">
        <f>Q136*H136</f>
        <v>2.3800000000000002E-3</v>
      </c>
      <c r="S136" s="189">
        <v>0</v>
      </c>
      <c r="T136" s="190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91" t="s">
        <v>158</v>
      </c>
      <c r="AT136" s="191" t="s">
        <v>137</v>
      </c>
      <c r="AU136" s="191" t="s">
        <v>20</v>
      </c>
      <c r="AY136" s="15" t="s">
        <v>134</v>
      </c>
      <c r="BE136" s="192">
        <f>IF(N136="základní",J136,0)</f>
        <v>21980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5" t="s">
        <v>21</v>
      </c>
      <c r="BK136" s="192">
        <f>ROUND(I136*H136,2)</f>
        <v>21980</v>
      </c>
      <c r="BL136" s="15" t="s">
        <v>158</v>
      </c>
      <c r="BM136" s="191" t="s">
        <v>288</v>
      </c>
    </row>
    <row r="137" spans="1:65" s="13" customFormat="1" x14ac:dyDescent="0.2">
      <c r="B137" s="193"/>
      <c r="C137" s="194"/>
      <c r="D137" s="195" t="s">
        <v>143</v>
      </c>
      <c r="E137" s="196" t="s">
        <v>1</v>
      </c>
      <c r="F137" s="197" t="s">
        <v>222</v>
      </c>
      <c r="G137" s="194"/>
      <c r="H137" s="198">
        <v>14</v>
      </c>
      <c r="I137" s="194"/>
      <c r="J137" s="194"/>
      <c r="K137" s="194"/>
      <c r="L137" s="199"/>
      <c r="M137" s="204"/>
      <c r="N137" s="205"/>
      <c r="O137" s="205"/>
      <c r="P137" s="205"/>
      <c r="Q137" s="205"/>
      <c r="R137" s="205"/>
      <c r="S137" s="205"/>
      <c r="T137" s="206"/>
      <c r="AT137" s="203" t="s">
        <v>143</v>
      </c>
      <c r="AU137" s="203" t="s">
        <v>20</v>
      </c>
      <c r="AV137" s="13" t="s">
        <v>20</v>
      </c>
      <c r="AW137" s="13" t="s">
        <v>43</v>
      </c>
      <c r="AX137" s="13" t="s">
        <v>21</v>
      </c>
      <c r="AY137" s="203" t="s">
        <v>134</v>
      </c>
    </row>
    <row r="138" spans="1:65" s="2" customFormat="1" ht="21.6" customHeight="1" x14ac:dyDescent="0.2">
      <c r="A138" s="30"/>
      <c r="B138" s="31"/>
      <c r="C138" s="181" t="s">
        <v>213</v>
      </c>
      <c r="D138" s="181" t="s">
        <v>137</v>
      </c>
      <c r="E138" s="182" t="s">
        <v>289</v>
      </c>
      <c r="F138" s="183" t="s">
        <v>290</v>
      </c>
      <c r="G138" s="184" t="s">
        <v>269</v>
      </c>
      <c r="H138" s="185">
        <v>67</v>
      </c>
      <c r="I138" s="186">
        <v>32.5</v>
      </c>
      <c r="J138" s="186">
        <f>ROUND(I138*H138,2)</f>
        <v>2177.5</v>
      </c>
      <c r="K138" s="183" t="s">
        <v>199</v>
      </c>
      <c r="L138" s="35"/>
      <c r="M138" s="187" t="s">
        <v>1</v>
      </c>
      <c r="N138" s="188" t="s">
        <v>51</v>
      </c>
      <c r="O138" s="189">
        <v>6.0999999999999999E-2</v>
      </c>
      <c r="P138" s="189">
        <f>O138*H138</f>
        <v>4.0869999999999997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91" t="s">
        <v>158</v>
      </c>
      <c r="AT138" s="191" t="s">
        <v>137</v>
      </c>
      <c r="AU138" s="191" t="s">
        <v>20</v>
      </c>
      <c r="AY138" s="15" t="s">
        <v>134</v>
      </c>
      <c r="BE138" s="192">
        <f>IF(N138="základní",J138,0)</f>
        <v>2177.5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5" t="s">
        <v>21</v>
      </c>
      <c r="BK138" s="192">
        <f>ROUND(I138*H138,2)</f>
        <v>2177.5</v>
      </c>
      <c r="BL138" s="15" t="s">
        <v>158</v>
      </c>
      <c r="BM138" s="191" t="s">
        <v>291</v>
      </c>
    </row>
    <row r="139" spans="1:65" s="13" customFormat="1" x14ac:dyDescent="0.2">
      <c r="B139" s="193"/>
      <c r="C139" s="194"/>
      <c r="D139" s="195" t="s">
        <v>143</v>
      </c>
      <c r="E139" s="196" t="s">
        <v>1</v>
      </c>
      <c r="F139" s="197" t="s">
        <v>271</v>
      </c>
      <c r="G139" s="194"/>
      <c r="H139" s="198">
        <v>67</v>
      </c>
      <c r="I139" s="194"/>
      <c r="J139" s="194"/>
      <c r="K139" s="194"/>
      <c r="L139" s="199"/>
      <c r="M139" s="204"/>
      <c r="N139" s="205"/>
      <c r="O139" s="205"/>
      <c r="P139" s="205"/>
      <c r="Q139" s="205"/>
      <c r="R139" s="205"/>
      <c r="S139" s="205"/>
      <c r="T139" s="206"/>
      <c r="AT139" s="203" t="s">
        <v>143</v>
      </c>
      <c r="AU139" s="203" t="s">
        <v>20</v>
      </c>
      <c r="AV139" s="13" t="s">
        <v>20</v>
      </c>
      <c r="AW139" s="13" t="s">
        <v>43</v>
      </c>
      <c r="AX139" s="13" t="s">
        <v>21</v>
      </c>
      <c r="AY139" s="203" t="s">
        <v>134</v>
      </c>
    </row>
    <row r="140" spans="1:65" s="2" customFormat="1" ht="21.6" customHeight="1" x14ac:dyDescent="0.2">
      <c r="A140" s="30"/>
      <c r="B140" s="31"/>
      <c r="C140" s="181" t="s">
        <v>218</v>
      </c>
      <c r="D140" s="181" t="s">
        <v>137</v>
      </c>
      <c r="E140" s="182" t="s">
        <v>292</v>
      </c>
      <c r="F140" s="183" t="s">
        <v>293</v>
      </c>
      <c r="G140" s="184" t="s">
        <v>269</v>
      </c>
      <c r="H140" s="185">
        <v>54</v>
      </c>
      <c r="I140" s="186">
        <v>168</v>
      </c>
      <c r="J140" s="186">
        <f>ROUND(I140*H140,2)</f>
        <v>9072</v>
      </c>
      <c r="K140" s="183" t="s">
        <v>199</v>
      </c>
      <c r="L140" s="35"/>
      <c r="M140" s="187" t="s">
        <v>1</v>
      </c>
      <c r="N140" s="188" t="s">
        <v>51</v>
      </c>
      <c r="O140" s="189">
        <v>0.32900000000000001</v>
      </c>
      <c r="P140" s="189">
        <f>O140*H140</f>
        <v>17.766000000000002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91" t="s">
        <v>158</v>
      </c>
      <c r="AT140" s="191" t="s">
        <v>137</v>
      </c>
      <c r="AU140" s="191" t="s">
        <v>20</v>
      </c>
      <c r="AY140" s="15" t="s">
        <v>134</v>
      </c>
      <c r="BE140" s="192">
        <f>IF(N140="základní",J140,0)</f>
        <v>9072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5" t="s">
        <v>21</v>
      </c>
      <c r="BK140" s="192">
        <f>ROUND(I140*H140,2)</f>
        <v>9072</v>
      </c>
      <c r="BL140" s="15" t="s">
        <v>158</v>
      </c>
      <c r="BM140" s="191" t="s">
        <v>294</v>
      </c>
    </row>
    <row r="141" spans="1:65" s="13" customFormat="1" x14ac:dyDescent="0.2">
      <c r="B141" s="193"/>
      <c r="C141" s="194"/>
      <c r="D141" s="195" t="s">
        <v>143</v>
      </c>
      <c r="E141" s="196" t="s">
        <v>1</v>
      </c>
      <c r="F141" s="197" t="s">
        <v>285</v>
      </c>
      <c r="G141" s="194"/>
      <c r="H141" s="198">
        <v>54</v>
      </c>
      <c r="I141" s="194"/>
      <c r="J141" s="194"/>
      <c r="K141" s="194"/>
      <c r="L141" s="199"/>
      <c r="M141" s="204"/>
      <c r="N141" s="205"/>
      <c r="O141" s="205"/>
      <c r="P141" s="205"/>
      <c r="Q141" s="205"/>
      <c r="R141" s="205"/>
      <c r="S141" s="205"/>
      <c r="T141" s="206"/>
      <c r="AT141" s="203" t="s">
        <v>143</v>
      </c>
      <c r="AU141" s="203" t="s">
        <v>20</v>
      </c>
      <c r="AV141" s="13" t="s">
        <v>20</v>
      </c>
      <c r="AW141" s="13" t="s">
        <v>43</v>
      </c>
      <c r="AX141" s="13" t="s">
        <v>21</v>
      </c>
      <c r="AY141" s="203" t="s">
        <v>134</v>
      </c>
    </row>
    <row r="142" spans="1:65" s="2" customFormat="1" ht="21.6" customHeight="1" x14ac:dyDescent="0.2">
      <c r="A142" s="30"/>
      <c r="B142" s="31"/>
      <c r="C142" s="181" t="s">
        <v>222</v>
      </c>
      <c r="D142" s="181" t="s">
        <v>137</v>
      </c>
      <c r="E142" s="182" t="s">
        <v>295</v>
      </c>
      <c r="F142" s="183" t="s">
        <v>296</v>
      </c>
      <c r="G142" s="184" t="s">
        <v>269</v>
      </c>
      <c r="H142" s="185">
        <v>14</v>
      </c>
      <c r="I142" s="186">
        <v>714</v>
      </c>
      <c r="J142" s="186">
        <f>ROUND(I142*H142,2)</f>
        <v>9996</v>
      </c>
      <c r="K142" s="183" t="s">
        <v>199</v>
      </c>
      <c r="L142" s="35"/>
      <c r="M142" s="187" t="s">
        <v>1</v>
      </c>
      <c r="N142" s="188" t="s">
        <v>51</v>
      </c>
      <c r="O142" s="189">
        <v>1.3959999999999999</v>
      </c>
      <c r="P142" s="189">
        <f>O142*H142</f>
        <v>19.543999999999997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91" t="s">
        <v>158</v>
      </c>
      <c r="AT142" s="191" t="s">
        <v>137</v>
      </c>
      <c r="AU142" s="191" t="s">
        <v>20</v>
      </c>
      <c r="AY142" s="15" t="s">
        <v>134</v>
      </c>
      <c r="BE142" s="192">
        <f>IF(N142="základní",J142,0)</f>
        <v>9996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5" t="s">
        <v>21</v>
      </c>
      <c r="BK142" s="192">
        <f>ROUND(I142*H142,2)</f>
        <v>9996</v>
      </c>
      <c r="BL142" s="15" t="s">
        <v>158</v>
      </c>
      <c r="BM142" s="191" t="s">
        <v>297</v>
      </c>
    </row>
    <row r="143" spans="1:65" s="13" customFormat="1" x14ac:dyDescent="0.2">
      <c r="B143" s="193"/>
      <c r="C143" s="194"/>
      <c r="D143" s="195" t="s">
        <v>143</v>
      </c>
      <c r="E143" s="196" t="s">
        <v>1</v>
      </c>
      <c r="F143" s="197" t="s">
        <v>222</v>
      </c>
      <c r="G143" s="194"/>
      <c r="H143" s="198">
        <v>14</v>
      </c>
      <c r="I143" s="194"/>
      <c r="J143" s="194"/>
      <c r="K143" s="194"/>
      <c r="L143" s="199"/>
      <c r="M143" s="204"/>
      <c r="N143" s="205"/>
      <c r="O143" s="205"/>
      <c r="P143" s="205"/>
      <c r="Q143" s="205"/>
      <c r="R143" s="205"/>
      <c r="S143" s="205"/>
      <c r="T143" s="206"/>
      <c r="AT143" s="203" t="s">
        <v>143</v>
      </c>
      <c r="AU143" s="203" t="s">
        <v>20</v>
      </c>
      <c r="AV143" s="13" t="s">
        <v>20</v>
      </c>
      <c r="AW143" s="13" t="s">
        <v>43</v>
      </c>
      <c r="AX143" s="13" t="s">
        <v>21</v>
      </c>
      <c r="AY143" s="203" t="s">
        <v>134</v>
      </c>
    </row>
    <row r="144" spans="1:65" s="2" customFormat="1" ht="21.6" customHeight="1" x14ac:dyDescent="0.2">
      <c r="A144" s="30"/>
      <c r="B144" s="31"/>
      <c r="C144" s="181" t="s">
        <v>8</v>
      </c>
      <c r="D144" s="181" t="s">
        <v>137</v>
      </c>
      <c r="E144" s="182" t="s">
        <v>298</v>
      </c>
      <c r="F144" s="183" t="s">
        <v>299</v>
      </c>
      <c r="G144" s="184" t="s">
        <v>269</v>
      </c>
      <c r="H144" s="185">
        <v>67</v>
      </c>
      <c r="I144" s="186">
        <v>413</v>
      </c>
      <c r="J144" s="186">
        <f>ROUND(I144*H144,2)</f>
        <v>27671</v>
      </c>
      <c r="K144" s="183" t="s">
        <v>199</v>
      </c>
      <c r="L144" s="35"/>
      <c r="M144" s="187" t="s">
        <v>1</v>
      </c>
      <c r="N144" s="188" t="s">
        <v>51</v>
      </c>
      <c r="O144" s="189">
        <v>0.623</v>
      </c>
      <c r="P144" s="189">
        <f>O144*H144</f>
        <v>41.741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91" t="s">
        <v>158</v>
      </c>
      <c r="AT144" s="191" t="s">
        <v>137</v>
      </c>
      <c r="AU144" s="191" t="s">
        <v>20</v>
      </c>
      <c r="AY144" s="15" t="s">
        <v>134</v>
      </c>
      <c r="BE144" s="192">
        <f>IF(N144="základní",J144,0)</f>
        <v>27671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5" t="s">
        <v>21</v>
      </c>
      <c r="BK144" s="192">
        <f>ROUND(I144*H144,2)</f>
        <v>27671</v>
      </c>
      <c r="BL144" s="15" t="s">
        <v>158</v>
      </c>
      <c r="BM144" s="191" t="s">
        <v>300</v>
      </c>
    </row>
    <row r="145" spans="1:65" s="13" customFormat="1" x14ac:dyDescent="0.2">
      <c r="B145" s="193"/>
      <c r="C145" s="194"/>
      <c r="D145" s="195" t="s">
        <v>143</v>
      </c>
      <c r="E145" s="196" t="s">
        <v>1</v>
      </c>
      <c r="F145" s="197" t="s">
        <v>271</v>
      </c>
      <c r="G145" s="194"/>
      <c r="H145" s="198">
        <v>67</v>
      </c>
      <c r="I145" s="194"/>
      <c r="J145" s="194"/>
      <c r="K145" s="194"/>
      <c r="L145" s="199"/>
      <c r="M145" s="204"/>
      <c r="N145" s="205"/>
      <c r="O145" s="205"/>
      <c r="P145" s="205"/>
      <c r="Q145" s="205"/>
      <c r="R145" s="205"/>
      <c r="S145" s="205"/>
      <c r="T145" s="206"/>
      <c r="AT145" s="203" t="s">
        <v>143</v>
      </c>
      <c r="AU145" s="203" t="s">
        <v>20</v>
      </c>
      <c r="AV145" s="13" t="s">
        <v>20</v>
      </c>
      <c r="AW145" s="13" t="s">
        <v>43</v>
      </c>
      <c r="AX145" s="13" t="s">
        <v>21</v>
      </c>
      <c r="AY145" s="203" t="s">
        <v>134</v>
      </c>
    </row>
    <row r="146" spans="1:65" s="2" customFormat="1" ht="21.6" customHeight="1" x14ac:dyDescent="0.2">
      <c r="A146" s="30"/>
      <c r="B146" s="31"/>
      <c r="C146" s="181" t="s">
        <v>232</v>
      </c>
      <c r="D146" s="181" t="s">
        <v>137</v>
      </c>
      <c r="E146" s="182" t="s">
        <v>301</v>
      </c>
      <c r="F146" s="183" t="s">
        <v>302</v>
      </c>
      <c r="G146" s="184" t="s">
        <v>269</v>
      </c>
      <c r="H146" s="185">
        <v>54</v>
      </c>
      <c r="I146" s="186">
        <v>894</v>
      </c>
      <c r="J146" s="186">
        <f>ROUND(I146*H146,2)</f>
        <v>48276</v>
      </c>
      <c r="K146" s="183" t="s">
        <v>199</v>
      </c>
      <c r="L146" s="35"/>
      <c r="M146" s="187" t="s">
        <v>1</v>
      </c>
      <c r="N146" s="188" t="s">
        <v>51</v>
      </c>
      <c r="O146" s="189">
        <v>1.2430000000000001</v>
      </c>
      <c r="P146" s="189">
        <f>O146*H146</f>
        <v>67.122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91" t="s">
        <v>158</v>
      </c>
      <c r="AT146" s="191" t="s">
        <v>137</v>
      </c>
      <c r="AU146" s="191" t="s">
        <v>20</v>
      </c>
      <c r="AY146" s="15" t="s">
        <v>134</v>
      </c>
      <c r="BE146" s="192">
        <f>IF(N146="základní",J146,0)</f>
        <v>48276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5" t="s">
        <v>21</v>
      </c>
      <c r="BK146" s="192">
        <f>ROUND(I146*H146,2)</f>
        <v>48276</v>
      </c>
      <c r="BL146" s="15" t="s">
        <v>158</v>
      </c>
      <c r="BM146" s="191" t="s">
        <v>303</v>
      </c>
    </row>
    <row r="147" spans="1:65" s="13" customFormat="1" x14ac:dyDescent="0.2">
      <c r="B147" s="193"/>
      <c r="C147" s="194"/>
      <c r="D147" s="195" t="s">
        <v>143</v>
      </c>
      <c r="E147" s="196" t="s">
        <v>1</v>
      </c>
      <c r="F147" s="197" t="s">
        <v>285</v>
      </c>
      <c r="G147" s="194"/>
      <c r="H147" s="198">
        <v>54</v>
      </c>
      <c r="I147" s="194"/>
      <c r="J147" s="194"/>
      <c r="K147" s="194"/>
      <c r="L147" s="199"/>
      <c r="M147" s="204"/>
      <c r="N147" s="205"/>
      <c r="O147" s="205"/>
      <c r="P147" s="205"/>
      <c r="Q147" s="205"/>
      <c r="R147" s="205"/>
      <c r="S147" s="205"/>
      <c r="T147" s="206"/>
      <c r="AT147" s="203" t="s">
        <v>143</v>
      </c>
      <c r="AU147" s="203" t="s">
        <v>20</v>
      </c>
      <c r="AV147" s="13" t="s">
        <v>20</v>
      </c>
      <c r="AW147" s="13" t="s">
        <v>43</v>
      </c>
      <c r="AX147" s="13" t="s">
        <v>21</v>
      </c>
      <c r="AY147" s="203" t="s">
        <v>134</v>
      </c>
    </row>
    <row r="148" spans="1:65" s="2" customFormat="1" ht="21.6" customHeight="1" x14ac:dyDescent="0.2">
      <c r="A148" s="30"/>
      <c r="B148" s="31"/>
      <c r="C148" s="181" t="s">
        <v>237</v>
      </c>
      <c r="D148" s="181" t="s">
        <v>137</v>
      </c>
      <c r="E148" s="182" t="s">
        <v>304</v>
      </c>
      <c r="F148" s="183" t="s">
        <v>305</v>
      </c>
      <c r="G148" s="184" t="s">
        <v>269</v>
      </c>
      <c r="H148" s="185">
        <v>14</v>
      </c>
      <c r="I148" s="186">
        <v>3700</v>
      </c>
      <c r="J148" s="186">
        <f>ROUND(I148*H148,2)</f>
        <v>51800</v>
      </c>
      <c r="K148" s="183" t="s">
        <v>199</v>
      </c>
      <c r="L148" s="35"/>
      <c r="M148" s="187" t="s">
        <v>1</v>
      </c>
      <c r="N148" s="188" t="s">
        <v>51</v>
      </c>
      <c r="O148" s="189">
        <v>4.8499999999999996</v>
      </c>
      <c r="P148" s="189">
        <f>O148*H148</f>
        <v>67.899999999999991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91" t="s">
        <v>158</v>
      </c>
      <c r="AT148" s="191" t="s">
        <v>137</v>
      </c>
      <c r="AU148" s="191" t="s">
        <v>20</v>
      </c>
      <c r="AY148" s="15" t="s">
        <v>134</v>
      </c>
      <c r="BE148" s="192">
        <f>IF(N148="základní",J148,0)</f>
        <v>51800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5" t="s">
        <v>21</v>
      </c>
      <c r="BK148" s="192">
        <f>ROUND(I148*H148,2)</f>
        <v>51800</v>
      </c>
      <c r="BL148" s="15" t="s">
        <v>158</v>
      </c>
      <c r="BM148" s="191" t="s">
        <v>306</v>
      </c>
    </row>
    <row r="149" spans="1:65" s="13" customFormat="1" x14ac:dyDescent="0.2">
      <c r="B149" s="193"/>
      <c r="C149" s="194"/>
      <c r="D149" s="195" t="s">
        <v>143</v>
      </c>
      <c r="E149" s="196" t="s">
        <v>1</v>
      </c>
      <c r="F149" s="197" t="s">
        <v>222</v>
      </c>
      <c r="G149" s="194"/>
      <c r="H149" s="198">
        <v>14</v>
      </c>
      <c r="I149" s="194"/>
      <c r="J149" s="194"/>
      <c r="K149" s="194"/>
      <c r="L149" s="199"/>
      <c r="M149" s="204"/>
      <c r="N149" s="205"/>
      <c r="O149" s="205"/>
      <c r="P149" s="205"/>
      <c r="Q149" s="205"/>
      <c r="R149" s="205"/>
      <c r="S149" s="205"/>
      <c r="T149" s="206"/>
      <c r="AT149" s="203" t="s">
        <v>143</v>
      </c>
      <c r="AU149" s="203" t="s">
        <v>20</v>
      </c>
      <c r="AV149" s="13" t="s">
        <v>20</v>
      </c>
      <c r="AW149" s="13" t="s">
        <v>43</v>
      </c>
      <c r="AX149" s="13" t="s">
        <v>21</v>
      </c>
      <c r="AY149" s="203" t="s">
        <v>134</v>
      </c>
    </row>
    <row r="150" spans="1:65" s="2" customFormat="1" ht="21.6" customHeight="1" x14ac:dyDescent="0.2">
      <c r="A150" s="30"/>
      <c r="B150" s="31"/>
      <c r="C150" s="181" t="s">
        <v>242</v>
      </c>
      <c r="D150" s="181" t="s">
        <v>137</v>
      </c>
      <c r="E150" s="182" t="s">
        <v>307</v>
      </c>
      <c r="F150" s="183" t="s">
        <v>308</v>
      </c>
      <c r="G150" s="184" t="s">
        <v>269</v>
      </c>
      <c r="H150" s="185">
        <v>67</v>
      </c>
      <c r="I150" s="186">
        <v>96.1</v>
      </c>
      <c r="J150" s="186">
        <f>ROUND(I150*H150,2)</f>
        <v>6438.7</v>
      </c>
      <c r="K150" s="183" t="s">
        <v>199</v>
      </c>
      <c r="L150" s="35"/>
      <c r="M150" s="187" t="s">
        <v>1</v>
      </c>
      <c r="N150" s="188" t="s">
        <v>51</v>
      </c>
      <c r="O150" s="189">
        <v>0.10199999999999999</v>
      </c>
      <c r="P150" s="189">
        <f>O150*H150</f>
        <v>6.8339999999999996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91" t="s">
        <v>158</v>
      </c>
      <c r="AT150" s="191" t="s">
        <v>137</v>
      </c>
      <c r="AU150" s="191" t="s">
        <v>20</v>
      </c>
      <c r="AY150" s="15" t="s">
        <v>134</v>
      </c>
      <c r="BE150" s="192">
        <f>IF(N150="základní",J150,0)</f>
        <v>6438.7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5" t="s">
        <v>21</v>
      </c>
      <c r="BK150" s="192">
        <f>ROUND(I150*H150,2)</f>
        <v>6438.7</v>
      </c>
      <c r="BL150" s="15" t="s">
        <v>158</v>
      </c>
      <c r="BM150" s="191" t="s">
        <v>309</v>
      </c>
    </row>
    <row r="151" spans="1:65" s="13" customFormat="1" x14ac:dyDescent="0.2">
      <c r="B151" s="193"/>
      <c r="C151" s="194"/>
      <c r="D151" s="195" t="s">
        <v>143</v>
      </c>
      <c r="E151" s="196" t="s">
        <v>1</v>
      </c>
      <c r="F151" s="197" t="s">
        <v>271</v>
      </c>
      <c r="G151" s="194"/>
      <c r="H151" s="198">
        <v>67</v>
      </c>
      <c r="I151" s="194"/>
      <c r="J151" s="194"/>
      <c r="K151" s="194"/>
      <c r="L151" s="199"/>
      <c r="M151" s="204"/>
      <c r="N151" s="205"/>
      <c r="O151" s="205"/>
      <c r="P151" s="205"/>
      <c r="Q151" s="205"/>
      <c r="R151" s="205"/>
      <c r="S151" s="205"/>
      <c r="T151" s="206"/>
      <c r="AT151" s="203" t="s">
        <v>143</v>
      </c>
      <c r="AU151" s="203" t="s">
        <v>20</v>
      </c>
      <c r="AV151" s="13" t="s">
        <v>20</v>
      </c>
      <c r="AW151" s="13" t="s">
        <v>43</v>
      </c>
      <c r="AX151" s="13" t="s">
        <v>21</v>
      </c>
      <c r="AY151" s="203" t="s">
        <v>134</v>
      </c>
    </row>
    <row r="152" spans="1:65" s="2" customFormat="1" ht="21.6" customHeight="1" x14ac:dyDescent="0.2">
      <c r="A152" s="30"/>
      <c r="B152" s="31"/>
      <c r="C152" s="181" t="s">
        <v>248</v>
      </c>
      <c r="D152" s="181" t="s">
        <v>137</v>
      </c>
      <c r="E152" s="182" t="s">
        <v>310</v>
      </c>
      <c r="F152" s="183" t="s">
        <v>311</v>
      </c>
      <c r="G152" s="184" t="s">
        <v>269</v>
      </c>
      <c r="H152" s="185">
        <v>54</v>
      </c>
      <c r="I152" s="186">
        <v>348</v>
      </c>
      <c r="J152" s="186">
        <f>ROUND(I152*H152,2)</f>
        <v>18792</v>
      </c>
      <c r="K152" s="183" t="s">
        <v>199</v>
      </c>
      <c r="L152" s="35"/>
      <c r="M152" s="187" t="s">
        <v>1</v>
      </c>
      <c r="N152" s="188" t="s">
        <v>51</v>
      </c>
      <c r="O152" s="189">
        <v>0.45200000000000001</v>
      </c>
      <c r="P152" s="189">
        <f>O152*H152</f>
        <v>24.408000000000001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91" t="s">
        <v>158</v>
      </c>
      <c r="AT152" s="191" t="s">
        <v>137</v>
      </c>
      <c r="AU152" s="191" t="s">
        <v>20</v>
      </c>
      <c r="AY152" s="15" t="s">
        <v>134</v>
      </c>
      <c r="BE152" s="192">
        <f>IF(N152="základní",J152,0)</f>
        <v>18792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5" t="s">
        <v>21</v>
      </c>
      <c r="BK152" s="192">
        <f>ROUND(I152*H152,2)</f>
        <v>18792</v>
      </c>
      <c r="BL152" s="15" t="s">
        <v>158</v>
      </c>
      <c r="BM152" s="191" t="s">
        <v>312</v>
      </c>
    </row>
    <row r="153" spans="1:65" s="13" customFormat="1" x14ac:dyDescent="0.2">
      <c r="B153" s="193"/>
      <c r="C153" s="194"/>
      <c r="D153" s="195" t="s">
        <v>143</v>
      </c>
      <c r="E153" s="196" t="s">
        <v>1</v>
      </c>
      <c r="F153" s="197" t="s">
        <v>285</v>
      </c>
      <c r="G153" s="194"/>
      <c r="H153" s="198">
        <v>54</v>
      </c>
      <c r="I153" s="194"/>
      <c r="J153" s="194"/>
      <c r="K153" s="194"/>
      <c r="L153" s="199"/>
      <c r="M153" s="204"/>
      <c r="N153" s="205"/>
      <c r="O153" s="205"/>
      <c r="P153" s="205"/>
      <c r="Q153" s="205"/>
      <c r="R153" s="205"/>
      <c r="S153" s="205"/>
      <c r="T153" s="206"/>
      <c r="AT153" s="203" t="s">
        <v>143</v>
      </c>
      <c r="AU153" s="203" t="s">
        <v>20</v>
      </c>
      <c r="AV153" s="13" t="s">
        <v>20</v>
      </c>
      <c r="AW153" s="13" t="s">
        <v>43</v>
      </c>
      <c r="AX153" s="13" t="s">
        <v>21</v>
      </c>
      <c r="AY153" s="203" t="s">
        <v>134</v>
      </c>
    </row>
    <row r="154" spans="1:65" s="2" customFormat="1" ht="21.6" customHeight="1" x14ac:dyDescent="0.2">
      <c r="A154" s="30"/>
      <c r="B154" s="31"/>
      <c r="C154" s="181" t="s">
        <v>252</v>
      </c>
      <c r="D154" s="181" t="s">
        <v>137</v>
      </c>
      <c r="E154" s="182" t="s">
        <v>313</v>
      </c>
      <c r="F154" s="183" t="s">
        <v>314</v>
      </c>
      <c r="G154" s="184" t="s">
        <v>269</v>
      </c>
      <c r="H154" s="185">
        <v>14</v>
      </c>
      <c r="I154" s="186">
        <v>771</v>
      </c>
      <c r="J154" s="186">
        <f>ROUND(I154*H154,2)</f>
        <v>10794</v>
      </c>
      <c r="K154" s="183" t="s">
        <v>199</v>
      </c>
      <c r="L154" s="35"/>
      <c r="M154" s="187" t="s">
        <v>1</v>
      </c>
      <c r="N154" s="188" t="s">
        <v>51</v>
      </c>
      <c r="O154" s="189">
        <v>0.88900000000000001</v>
      </c>
      <c r="P154" s="189">
        <f>O154*H154</f>
        <v>12.446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91" t="s">
        <v>158</v>
      </c>
      <c r="AT154" s="191" t="s">
        <v>137</v>
      </c>
      <c r="AU154" s="191" t="s">
        <v>20</v>
      </c>
      <c r="AY154" s="15" t="s">
        <v>134</v>
      </c>
      <c r="BE154" s="192">
        <f>IF(N154="základní",J154,0)</f>
        <v>10794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5" t="s">
        <v>21</v>
      </c>
      <c r="BK154" s="192">
        <f>ROUND(I154*H154,2)</f>
        <v>10794</v>
      </c>
      <c r="BL154" s="15" t="s">
        <v>158</v>
      </c>
      <c r="BM154" s="191" t="s">
        <v>315</v>
      </c>
    </row>
    <row r="155" spans="1:65" s="13" customFormat="1" x14ac:dyDescent="0.2">
      <c r="B155" s="193"/>
      <c r="C155" s="194"/>
      <c r="D155" s="195" t="s">
        <v>143</v>
      </c>
      <c r="E155" s="196" t="s">
        <v>1</v>
      </c>
      <c r="F155" s="197" t="s">
        <v>222</v>
      </c>
      <c r="G155" s="194"/>
      <c r="H155" s="198">
        <v>14</v>
      </c>
      <c r="I155" s="194"/>
      <c r="J155" s="194"/>
      <c r="K155" s="194"/>
      <c r="L155" s="199"/>
      <c r="M155" s="204"/>
      <c r="N155" s="205"/>
      <c r="O155" s="205"/>
      <c r="P155" s="205"/>
      <c r="Q155" s="205"/>
      <c r="R155" s="205"/>
      <c r="S155" s="205"/>
      <c r="T155" s="206"/>
      <c r="AT155" s="203" t="s">
        <v>143</v>
      </c>
      <c r="AU155" s="203" t="s">
        <v>20</v>
      </c>
      <c r="AV155" s="13" t="s">
        <v>20</v>
      </c>
      <c r="AW155" s="13" t="s">
        <v>43</v>
      </c>
      <c r="AX155" s="13" t="s">
        <v>21</v>
      </c>
      <c r="AY155" s="203" t="s">
        <v>134</v>
      </c>
    </row>
    <row r="156" spans="1:65" s="2" customFormat="1" ht="43.15" customHeight="1" x14ac:dyDescent="0.2">
      <c r="A156" s="30"/>
      <c r="B156" s="31"/>
      <c r="C156" s="181" t="s">
        <v>7</v>
      </c>
      <c r="D156" s="181" t="s">
        <v>137</v>
      </c>
      <c r="E156" s="182" t="s">
        <v>179</v>
      </c>
      <c r="F156" s="183" t="s">
        <v>316</v>
      </c>
      <c r="G156" s="184" t="s">
        <v>157</v>
      </c>
      <c r="H156" s="185">
        <v>135</v>
      </c>
      <c r="I156" s="186">
        <v>450</v>
      </c>
      <c r="J156" s="186">
        <f>ROUND(I156*H156,2)</f>
        <v>60750</v>
      </c>
      <c r="K156" s="183" t="s">
        <v>1</v>
      </c>
      <c r="L156" s="35"/>
      <c r="M156" s="187" t="s">
        <v>1</v>
      </c>
      <c r="N156" s="188" t="s">
        <v>51</v>
      </c>
      <c r="O156" s="189">
        <v>0.29899999999999999</v>
      </c>
      <c r="P156" s="189">
        <f>O156*H156</f>
        <v>40.364999999999995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91" t="s">
        <v>158</v>
      </c>
      <c r="AT156" s="191" t="s">
        <v>137</v>
      </c>
      <c r="AU156" s="191" t="s">
        <v>20</v>
      </c>
      <c r="AY156" s="15" t="s">
        <v>134</v>
      </c>
      <c r="BE156" s="192">
        <f>IF(N156="základní",J156,0)</f>
        <v>60750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5" t="s">
        <v>21</v>
      </c>
      <c r="BK156" s="192">
        <f>ROUND(I156*H156,2)</f>
        <v>60750</v>
      </c>
      <c r="BL156" s="15" t="s">
        <v>158</v>
      </c>
      <c r="BM156" s="191" t="s">
        <v>317</v>
      </c>
    </row>
    <row r="157" spans="1:65" s="13" customFormat="1" x14ac:dyDescent="0.2">
      <c r="B157" s="193"/>
      <c r="C157" s="194"/>
      <c r="D157" s="195" t="s">
        <v>143</v>
      </c>
      <c r="E157" s="196" t="s">
        <v>1</v>
      </c>
      <c r="F157" s="197" t="s">
        <v>318</v>
      </c>
      <c r="G157" s="194"/>
      <c r="H157" s="198">
        <v>135</v>
      </c>
      <c r="I157" s="194"/>
      <c r="J157" s="194"/>
      <c r="K157" s="194"/>
      <c r="L157" s="199"/>
      <c r="M157" s="204"/>
      <c r="N157" s="205"/>
      <c r="O157" s="205"/>
      <c r="P157" s="205"/>
      <c r="Q157" s="205"/>
      <c r="R157" s="205"/>
      <c r="S157" s="205"/>
      <c r="T157" s="206"/>
      <c r="AT157" s="203" t="s">
        <v>143</v>
      </c>
      <c r="AU157" s="203" t="s">
        <v>20</v>
      </c>
      <c r="AV157" s="13" t="s">
        <v>20</v>
      </c>
      <c r="AW157" s="13" t="s">
        <v>43</v>
      </c>
      <c r="AX157" s="13" t="s">
        <v>21</v>
      </c>
      <c r="AY157" s="203" t="s">
        <v>134</v>
      </c>
    </row>
    <row r="158" spans="1:65" s="2" customFormat="1" ht="14.45" customHeight="1" x14ac:dyDescent="0.2">
      <c r="A158" s="30"/>
      <c r="B158" s="31"/>
      <c r="C158" s="181" t="s">
        <v>319</v>
      </c>
      <c r="D158" s="181" t="s">
        <v>137</v>
      </c>
      <c r="E158" s="182" t="s">
        <v>320</v>
      </c>
      <c r="F158" s="183" t="s">
        <v>321</v>
      </c>
      <c r="G158" s="184" t="s">
        <v>269</v>
      </c>
      <c r="H158" s="185">
        <v>67</v>
      </c>
      <c r="I158" s="186">
        <v>92.6</v>
      </c>
      <c r="J158" s="186">
        <f>ROUND(I158*H158,2)</f>
        <v>6204.2</v>
      </c>
      <c r="K158" s="183" t="s">
        <v>199</v>
      </c>
      <c r="L158" s="35"/>
      <c r="M158" s="187" t="s">
        <v>1</v>
      </c>
      <c r="N158" s="188" t="s">
        <v>51</v>
      </c>
      <c r="O158" s="189">
        <v>0.34899999999999998</v>
      </c>
      <c r="P158" s="189">
        <f>O158*H158</f>
        <v>23.382999999999999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91" t="s">
        <v>158</v>
      </c>
      <c r="AT158" s="191" t="s">
        <v>137</v>
      </c>
      <c r="AU158" s="191" t="s">
        <v>20</v>
      </c>
      <c r="AY158" s="15" t="s">
        <v>134</v>
      </c>
      <c r="BE158" s="192">
        <f>IF(N158="základní",J158,0)</f>
        <v>6204.2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5" t="s">
        <v>21</v>
      </c>
      <c r="BK158" s="192">
        <f>ROUND(I158*H158,2)</f>
        <v>6204.2</v>
      </c>
      <c r="BL158" s="15" t="s">
        <v>158</v>
      </c>
      <c r="BM158" s="191" t="s">
        <v>322</v>
      </c>
    </row>
    <row r="159" spans="1:65" s="13" customFormat="1" x14ac:dyDescent="0.2">
      <c r="B159" s="193"/>
      <c r="C159" s="194"/>
      <c r="D159" s="195" t="s">
        <v>143</v>
      </c>
      <c r="E159" s="196" t="s">
        <v>1</v>
      </c>
      <c r="F159" s="197" t="s">
        <v>271</v>
      </c>
      <c r="G159" s="194"/>
      <c r="H159" s="198">
        <v>67</v>
      </c>
      <c r="I159" s="194"/>
      <c r="J159" s="194"/>
      <c r="K159" s="194"/>
      <c r="L159" s="199"/>
      <c r="M159" s="204"/>
      <c r="N159" s="205"/>
      <c r="O159" s="205"/>
      <c r="P159" s="205"/>
      <c r="Q159" s="205"/>
      <c r="R159" s="205"/>
      <c r="S159" s="205"/>
      <c r="T159" s="206"/>
      <c r="AT159" s="203" t="s">
        <v>143</v>
      </c>
      <c r="AU159" s="203" t="s">
        <v>20</v>
      </c>
      <c r="AV159" s="13" t="s">
        <v>20</v>
      </c>
      <c r="AW159" s="13" t="s">
        <v>43</v>
      </c>
      <c r="AX159" s="13" t="s">
        <v>21</v>
      </c>
      <c r="AY159" s="203" t="s">
        <v>134</v>
      </c>
    </row>
    <row r="160" spans="1:65" s="2" customFormat="1" ht="14.45" customHeight="1" x14ac:dyDescent="0.2">
      <c r="A160" s="30"/>
      <c r="B160" s="31"/>
      <c r="C160" s="181" t="s">
        <v>323</v>
      </c>
      <c r="D160" s="181" t="s">
        <v>137</v>
      </c>
      <c r="E160" s="182" t="s">
        <v>324</v>
      </c>
      <c r="F160" s="183" t="s">
        <v>325</v>
      </c>
      <c r="G160" s="184" t="s">
        <v>269</v>
      </c>
      <c r="H160" s="185">
        <v>54</v>
      </c>
      <c r="I160" s="186">
        <v>197</v>
      </c>
      <c r="J160" s="186">
        <f>ROUND(I160*H160,2)</f>
        <v>10638</v>
      </c>
      <c r="K160" s="183" t="s">
        <v>199</v>
      </c>
      <c r="L160" s="35"/>
      <c r="M160" s="187" t="s">
        <v>1</v>
      </c>
      <c r="N160" s="188" t="s">
        <v>51</v>
      </c>
      <c r="O160" s="189">
        <v>0.74199999999999999</v>
      </c>
      <c r="P160" s="189">
        <f>O160*H160</f>
        <v>40.067999999999998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91" t="s">
        <v>158</v>
      </c>
      <c r="AT160" s="191" t="s">
        <v>137</v>
      </c>
      <c r="AU160" s="191" t="s">
        <v>20</v>
      </c>
      <c r="AY160" s="15" t="s">
        <v>134</v>
      </c>
      <c r="BE160" s="192">
        <f>IF(N160="základní",J160,0)</f>
        <v>10638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5" t="s">
        <v>21</v>
      </c>
      <c r="BK160" s="192">
        <f>ROUND(I160*H160,2)</f>
        <v>10638</v>
      </c>
      <c r="BL160" s="15" t="s">
        <v>158</v>
      </c>
      <c r="BM160" s="191" t="s">
        <v>326</v>
      </c>
    </row>
    <row r="161" spans="1:65" s="13" customFormat="1" x14ac:dyDescent="0.2">
      <c r="B161" s="193"/>
      <c r="C161" s="194"/>
      <c r="D161" s="195" t="s">
        <v>143</v>
      </c>
      <c r="E161" s="196" t="s">
        <v>1</v>
      </c>
      <c r="F161" s="197" t="s">
        <v>285</v>
      </c>
      <c r="G161" s="194"/>
      <c r="H161" s="198">
        <v>54</v>
      </c>
      <c r="I161" s="194"/>
      <c r="J161" s="194"/>
      <c r="K161" s="194"/>
      <c r="L161" s="199"/>
      <c r="M161" s="204"/>
      <c r="N161" s="205"/>
      <c r="O161" s="205"/>
      <c r="P161" s="205"/>
      <c r="Q161" s="205"/>
      <c r="R161" s="205"/>
      <c r="S161" s="205"/>
      <c r="T161" s="206"/>
      <c r="AT161" s="203" t="s">
        <v>143</v>
      </c>
      <c r="AU161" s="203" t="s">
        <v>20</v>
      </c>
      <c r="AV161" s="13" t="s">
        <v>20</v>
      </c>
      <c r="AW161" s="13" t="s">
        <v>43</v>
      </c>
      <c r="AX161" s="13" t="s">
        <v>21</v>
      </c>
      <c r="AY161" s="203" t="s">
        <v>134</v>
      </c>
    </row>
    <row r="162" spans="1:65" s="2" customFormat="1" ht="14.45" customHeight="1" x14ac:dyDescent="0.2">
      <c r="A162" s="30"/>
      <c r="B162" s="31"/>
      <c r="C162" s="181" t="s">
        <v>327</v>
      </c>
      <c r="D162" s="181" t="s">
        <v>137</v>
      </c>
      <c r="E162" s="182" t="s">
        <v>328</v>
      </c>
      <c r="F162" s="183" t="s">
        <v>329</v>
      </c>
      <c r="G162" s="184" t="s">
        <v>269</v>
      </c>
      <c r="H162" s="185">
        <v>14</v>
      </c>
      <c r="I162" s="186">
        <v>841</v>
      </c>
      <c r="J162" s="186">
        <f>ROUND(I162*H162,2)</f>
        <v>11774</v>
      </c>
      <c r="K162" s="183" t="s">
        <v>199</v>
      </c>
      <c r="L162" s="35"/>
      <c r="M162" s="187" t="s">
        <v>1</v>
      </c>
      <c r="N162" s="188" t="s">
        <v>51</v>
      </c>
      <c r="O162" s="189">
        <v>3.1720000000000002</v>
      </c>
      <c r="P162" s="189">
        <f>O162*H162</f>
        <v>44.408000000000001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91" t="s">
        <v>158</v>
      </c>
      <c r="AT162" s="191" t="s">
        <v>137</v>
      </c>
      <c r="AU162" s="191" t="s">
        <v>20</v>
      </c>
      <c r="AY162" s="15" t="s">
        <v>134</v>
      </c>
      <c r="BE162" s="192">
        <f>IF(N162="základní",J162,0)</f>
        <v>11774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5" t="s">
        <v>21</v>
      </c>
      <c r="BK162" s="192">
        <f>ROUND(I162*H162,2)</f>
        <v>11774</v>
      </c>
      <c r="BL162" s="15" t="s">
        <v>158</v>
      </c>
      <c r="BM162" s="191" t="s">
        <v>330</v>
      </c>
    </row>
    <row r="163" spans="1:65" s="13" customFormat="1" x14ac:dyDescent="0.2">
      <c r="B163" s="193"/>
      <c r="C163" s="194"/>
      <c r="D163" s="195" t="s">
        <v>143</v>
      </c>
      <c r="E163" s="196" t="s">
        <v>1</v>
      </c>
      <c r="F163" s="197" t="s">
        <v>222</v>
      </c>
      <c r="G163" s="194"/>
      <c r="H163" s="198">
        <v>14</v>
      </c>
      <c r="I163" s="194"/>
      <c r="J163" s="194"/>
      <c r="K163" s="194"/>
      <c r="L163" s="199"/>
      <c r="M163" s="204"/>
      <c r="N163" s="205"/>
      <c r="O163" s="205"/>
      <c r="P163" s="205"/>
      <c r="Q163" s="205"/>
      <c r="R163" s="205"/>
      <c r="S163" s="205"/>
      <c r="T163" s="206"/>
      <c r="AT163" s="203" t="s">
        <v>143</v>
      </c>
      <c r="AU163" s="203" t="s">
        <v>20</v>
      </c>
      <c r="AV163" s="13" t="s">
        <v>20</v>
      </c>
      <c r="AW163" s="13" t="s">
        <v>43</v>
      </c>
      <c r="AX163" s="13" t="s">
        <v>21</v>
      </c>
      <c r="AY163" s="203" t="s">
        <v>134</v>
      </c>
    </row>
    <row r="164" spans="1:65" s="2" customFormat="1" ht="21.6" customHeight="1" x14ac:dyDescent="0.2">
      <c r="A164" s="30"/>
      <c r="B164" s="31"/>
      <c r="C164" s="181" t="s">
        <v>331</v>
      </c>
      <c r="D164" s="181" t="s">
        <v>137</v>
      </c>
      <c r="E164" s="182" t="s">
        <v>332</v>
      </c>
      <c r="F164" s="183" t="s">
        <v>333</v>
      </c>
      <c r="G164" s="184" t="s">
        <v>269</v>
      </c>
      <c r="H164" s="185">
        <v>120</v>
      </c>
      <c r="I164" s="186">
        <v>1200</v>
      </c>
      <c r="J164" s="186">
        <f>ROUND(I164*H164,2)</f>
        <v>144000</v>
      </c>
      <c r="K164" s="183" t="s">
        <v>1</v>
      </c>
      <c r="L164" s="35"/>
      <c r="M164" s="187" t="s">
        <v>1</v>
      </c>
      <c r="N164" s="188" t="s">
        <v>51</v>
      </c>
      <c r="O164" s="189">
        <v>0</v>
      </c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91" t="s">
        <v>158</v>
      </c>
      <c r="AT164" s="191" t="s">
        <v>137</v>
      </c>
      <c r="AU164" s="191" t="s">
        <v>20</v>
      </c>
      <c r="AY164" s="15" t="s">
        <v>134</v>
      </c>
      <c r="BE164" s="192">
        <f>IF(N164="základní",J164,0)</f>
        <v>144000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5" t="s">
        <v>21</v>
      </c>
      <c r="BK164" s="192">
        <f>ROUND(I164*H164,2)</f>
        <v>144000</v>
      </c>
      <c r="BL164" s="15" t="s">
        <v>158</v>
      </c>
      <c r="BM164" s="191" t="s">
        <v>334</v>
      </c>
    </row>
    <row r="165" spans="1:65" s="13" customFormat="1" x14ac:dyDescent="0.2">
      <c r="B165" s="193"/>
      <c r="C165" s="194"/>
      <c r="D165" s="195" t="s">
        <v>143</v>
      </c>
      <c r="E165" s="196" t="s">
        <v>1</v>
      </c>
      <c r="F165" s="197" t="s">
        <v>335</v>
      </c>
      <c r="G165" s="194"/>
      <c r="H165" s="198">
        <v>120</v>
      </c>
      <c r="I165" s="194"/>
      <c r="J165" s="194"/>
      <c r="K165" s="194"/>
      <c r="L165" s="199"/>
      <c r="M165" s="204"/>
      <c r="N165" s="205"/>
      <c r="O165" s="205"/>
      <c r="P165" s="205"/>
      <c r="Q165" s="205"/>
      <c r="R165" s="205"/>
      <c r="S165" s="205"/>
      <c r="T165" s="206"/>
      <c r="AT165" s="203" t="s">
        <v>143</v>
      </c>
      <c r="AU165" s="203" t="s">
        <v>20</v>
      </c>
      <c r="AV165" s="13" t="s">
        <v>20</v>
      </c>
      <c r="AW165" s="13" t="s">
        <v>43</v>
      </c>
      <c r="AX165" s="13" t="s">
        <v>21</v>
      </c>
      <c r="AY165" s="203" t="s">
        <v>134</v>
      </c>
    </row>
    <row r="166" spans="1:65" s="2" customFormat="1" ht="21.6" customHeight="1" x14ac:dyDescent="0.2">
      <c r="A166" s="30"/>
      <c r="B166" s="31"/>
      <c r="C166" s="181" t="s">
        <v>336</v>
      </c>
      <c r="D166" s="181" t="s">
        <v>137</v>
      </c>
      <c r="E166" s="182" t="s">
        <v>337</v>
      </c>
      <c r="F166" s="183" t="s">
        <v>338</v>
      </c>
      <c r="G166" s="184" t="s">
        <v>269</v>
      </c>
      <c r="H166" s="185">
        <v>120</v>
      </c>
      <c r="I166" s="186">
        <v>300</v>
      </c>
      <c r="J166" s="186">
        <f>ROUND(I166*H166,2)</f>
        <v>36000</v>
      </c>
      <c r="K166" s="183" t="s">
        <v>1</v>
      </c>
      <c r="L166" s="35"/>
      <c r="M166" s="187" t="s">
        <v>1</v>
      </c>
      <c r="N166" s="188" t="s">
        <v>51</v>
      </c>
      <c r="O166" s="189">
        <v>0</v>
      </c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91" t="s">
        <v>158</v>
      </c>
      <c r="AT166" s="191" t="s">
        <v>137</v>
      </c>
      <c r="AU166" s="191" t="s">
        <v>20</v>
      </c>
      <c r="AY166" s="15" t="s">
        <v>134</v>
      </c>
      <c r="BE166" s="192">
        <f>IF(N166="základní",J166,0)</f>
        <v>36000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5" t="s">
        <v>21</v>
      </c>
      <c r="BK166" s="192">
        <f>ROUND(I166*H166,2)</f>
        <v>36000</v>
      </c>
      <c r="BL166" s="15" t="s">
        <v>158</v>
      </c>
      <c r="BM166" s="191" t="s">
        <v>339</v>
      </c>
    </row>
    <row r="167" spans="1:65" s="13" customFormat="1" x14ac:dyDescent="0.2">
      <c r="B167" s="193"/>
      <c r="C167" s="194"/>
      <c r="D167" s="195" t="s">
        <v>143</v>
      </c>
      <c r="E167" s="196" t="s">
        <v>1</v>
      </c>
      <c r="F167" s="197" t="s">
        <v>335</v>
      </c>
      <c r="G167" s="194"/>
      <c r="H167" s="198">
        <v>120</v>
      </c>
      <c r="I167" s="194"/>
      <c r="J167" s="194"/>
      <c r="K167" s="194"/>
      <c r="L167" s="199"/>
      <c r="M167" s="204"/>
      <c r="N167" s="205"/>
      <c r="O167" s="205"/>
      <c r="P167" s="205"/>
      <c r="Q167" s="205"/>
      <c r="R167" s="205"/>
      <c r="S167" s="205"/>
      <c r="T167" s="206"/>
      <c r="AT167" s="203" t="s">
        <v>143</v>
      </c>
      <c r="AU167" s="203" t="s">
        <v>20</v>
      </c>
      <c r="AV167" s="13" t="s">
        <v>20</v>
      </c>
      <c r="AW167" s="13" t="s">
        <v>43</v>
      </c>
      <c r="AX167" s="13" t="s">
        <v>21</v>
      </c>
      <c r="AY167" s="203" t="s">
        <v>134</v>
      </c>
    </row>
    <row r="168" spans="1:65" s="12" customFormat="1" ht="22.9" customHeight="1" x14ac:dyDescent="0.2">
      <c r="B168" s="166"/>
      <c r="C168" s="167"/>
      <c r="D168" s="168" t="s">
        <v>85</v>
      </c>
      <c r="E168" s="179" t="s">
        <v>340</v>
      </c>
      <c r="F168" s="179" t="s">
        <v>341</v>
      </c>
      <c r="G168" s="167"/>
      <c r="H168" s="167"/>
      <c r="I168" s="167"/>
      <c r="J168" s="180">
        <f>BK168</f>
        <v>168750</v>
      </c>
      <c r="K168" s="167"/>
      <c r="L168" s="171"/>
      <c r="M168" s="172"/>
      <c r="N168" s="173"/>
      <c r="O168" s="173"/>
      <c r="P168" s="174">
        <f>SUM(P169:P170)</f>
        <v>0</v>
      </c>
      <c r="Q168" s="173"/>
      <c r="R168" s="174">
        <f>SUM(R169:R170)</f>
        <v>0</v>
      </c>
      <c r="S168" s="173"/>
      <c r="T168" s="175">
        <f>SUM(T169:T170)</f>
        <v>0</v>
      </c>
      <c r="AR168" s="176" t="s">
        <v>21</v>
      </c>
      <c r="AT168" s="177" t="s">
        <v>85</v>
      </c>
      <c r="AU168" s="177" t="s">
        <v>21</v>
      </c>
      <c r="AY168" s="176" t="s">
        <v>134</v>
      </c>
      <c r="BK168" s="178">
        <f>SUM(BK169:BK170)</f>
        <v>168750</v>
      </c>
    </row>
    <row r="169" spans="1:65" s="2" customFormat="1" ht="21.6" customHeight="1" x14ac:dyDescent="0.2">
      <c r="A169" s="30"/>
      <c r="B169" s="31"/>
      <c r="C169" s="181" t="s">
        <v>342</v>
      </c>
      <c r="D169" s="181" t="s">
        <v>137</v>
      </c>
      <c r="E169" s="182" t="s">
        <v>343</v>
      </c>
      <c r="F169" s="183" t="s">
        <v>344</v>
      </c>
      <c r="G169" s="184" t="s">
        <v>205</v>
      </c>
      <c r="H169" s="185">
        <v>337.5</v>
      </c>
      <c r="I169" s="186">
        <v>500</v>
      </c>
      <c r="J169" s="186">
        <f>ROUND(I169*H169,2)</f>
        <v>168750</v>
      </c>
      <c r="K169" s="183" t="s">
        <v>1</v>
      </c>
      <c r="L169" s="35"/>
      <c r="M169" s="187" t="s">
        <v>1</v>
      </c>
      <c r="N169" s="188" t="s">
        <v>51</v>
      </c>
      <c r="O169" s="189">
        <v>0</v>
      </c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91" t="s">
        <v>158</v>
      </c>
      <c r="AT169" s="191" t="s">
        <v>137</v>
      </c>
      <c r="AU169" s="191" t="s">
        <v>20</v>
      </c>
      <c r="AY169" s="15" t="s">
        <v>134</v>
      </c>
      <c r="BE169" s="192">
        <f>IF(N169="základní",J169,0)</f>
        <v>168750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5" t="s">
        <v>21</v>
      </c>
      <c r="BK169" s="192">
        <f>ROUND(I169*H169,2)</f>
        <v>168750</v>
      </c>
      <c r="BL169" s="15" t="s">
        <v>158</v>
      </c>
      <c r="BM169" s="191" t="s">
        <v>345</v>
      </c>
    </row>
    <row r="170" spans="1:65" s="13" customFormat="1" x14ac:dyDescent="0.2">
      <c r="B170" s="193"/>
      <c r="C170" s="194"/>
      <c r="D170" s="195" t="s">
        <v>143</v>
      </c>
      <c r="E170" s="196" t="s">
        <v>1</v>
      </c>
      <c r="F170" s="197" t="s">
        <v>346</v>
      </c>
      <c r="G170" s="194"/>
      <c r="H170" s="198">
        <v>337.5</v>
      </c>
      <c r="I170" s="194"/>
      <c r="J170" s="194"/>
      <c r="K170" s="194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143</v>
      </c>
      <c r="AU170" s="203" t="s">
        <v>20</v>
      </c>
      <c r="AV170" s="13" t="s">
        <v>20</v>
      </c>
      <c r="AW170" s="13" t="s">
        <v>43</v>
      </c>
      <c r="AX170" s="13" t="s">
        <v>21</v>
      </c>
      <c r="AY170" s="203" t="s">
        <v>134</v>
      </c>
    </row>
    <row r="171" spans="1:65" s="2" customFormat="1" ht="6.95" customHeight="1" x14ac:dyDescent="0.2">
      <c r="A171" s="30"/>
      <c r="B171" s="50"/>
      <c r="C171" s="51"/>
      <c r="D171" s="51"/>
      <c r="E171" s="51"/>
      <c r="F171" s="51"/>
      <c r="G171" s="51"/>
      <c r="H171" s="51"/>
      <c r="I171" s="51"/>
      <c r="J171" s="51"/>
      <c r="K171" s="51"/>
      <c r="L171" s="35"/>
      <c r="M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</row>
  </sheetData>
  <sheetProtection algorithmName="SHA-512" hashValue="4HWjyX0uPTXh/OPW/titBWqvPi6JXjCQpfVvGs+B+/8Ns9vW5ba808fKWfdvXacbiBWZSlyRUTvA4R2NG0VsJQ==" saltValue="+NYmXkdhlTH4xiw/PAX1p/1SdBmkYqeuscQSxlpSJKGwr32j8NT3It+t8HS1IaE/TGHRcvI12h1Pj7LAdoMYzQ==" spinCount="100000" sheet="1" objects="1" scenarios="1" formatColumns="0" formatRows="0" autoFilter="0"/>
  <autoFilter ref="C118:K170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0"/>
  <sheetViews>
    <sheetView showGridLines="0" workbookViewId="0"/>
  </sheetViews>
  <sheetFormatPr defaultRowHeight="11.25" x14ac:dyDescent="0.2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9" width="17.33203125" style="1" customWidth="1"/>
    <col min="10" max="10" width="19.5" style="1" bestFit="1" customWidth="1"/>
    <col min="11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1" spans="1:46" x14ac:dyDescent="0.2">
      <c r="A1" s="20"/>
    </row>
    <row r="2" spans="1:46" s="1" customFormat="1" ht="36.950000000000003" customHeight="1" x14ac:dyDescent="0.2"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5" t="s">
        <v>103</v>
      </c>
    </row>
    <row r="3" spans="1:46" s="1" customFormat="1" ht="6.95" hidden="1" customHeight="1" x14ac:dyDescent="0.2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8"/>
      <c r="AT3" s="15" t="s">
        <v>20</v>
      </c>
    </row>
    <row r="4" spans="1:46" s="1" customFormat="1" ht="24.95" hidden="1" customHeight="1" x14ac:dyDescent="0.2">
      <c r="B4" s="18"/>
      <c r="D4" s="106" t="s">
        <v>108</v>
      </c>
      <c r="L4" s="18"/>
      <c r="M4" s="107" t="s">
        <v>10</v>
      </c>
      <c r="AT4" s="15" t="s">
        <v>4</v>
      </c>
    </row>
    <row r="5" spans="1:46" s="1" customFormat="1" ht="6.95" hidden="1" customHeight="1" x14ac:dyDescent="0.2">
      <c r="B5" s="18"/>
      <c r="L5" s="18"/>
    </row>
    <row r="6" spans="1:46" s="1" customFormat="1" ht="12" hidden="1" customHeight="1" x14ac:dyDescent="0.2">
      <c r="B6" s="18"/>
      <c r="D6" s="108" t="s">
        <v>14</v>
      </c>
      <c r="L6" s="18"/>
    </row>
    <row r="7" spans="1:46" s="1" customFormat="1" ht="24" hidden="1" customHeight="1" x14ac:dyDescent="0.2">
      <c r="B7" s="18"/>
      <c r="E7" s="259" t="str">
        <f>'Rekapitulace stavby'!K6</f>
        <v>Bečva, Přerov – protipovodňová ochrana města nad jezem (DÚR) - II. etapa</v>
      </c>
      <c r="F7" s="260"/>
      <c r="G7" s="260"/>
      <c r="H7" s="260"/>
      <c r="L7" s="18"/>
    </row>
    <row r="8" spans="1:46" s="2" customFormat="1" ht="12" hidden="1" customHeight="1" x14ac:dyDescent="0.2">
      <c r="A8" s="30"/>
      <c r="B8" s="35"/>
      <c r="C8" s="30"/>
      <c r="D8" s="108" t="s">
        <v>109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4.45" hidden="1" customHeight="1" x14ac:dyDescent="0.2">
      <c r="A9" s="30"/>
      <c r="B9" s="35"/>
      <c r="C9" s="30"/>
      <c r="D9" s="30"/>
      <c r="E9" s="261" t="s">
        <v>347</v>
      </c>
      <c r="F9" s="262"/>
      <c r="G9" s="262"/>
      <c r="H9" s="262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 x14ac:dyDescent="0.2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 x14ac:dyDescent="0.2">
      <c r="A11" s="30"/>
      <c r="B11" s="35"/>
      <c r="C11" s="30"/>
      <c r="D11" s="108" t="s">
        <v>17</v>
      </c>
      <c r="E11" s="30"/>
      <c r="F11" s="109" t="s">
        <v>18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 x14ac:dyDescent="0.2">
      <c r="A12" s="30"/>
      <c r="B12" s="35"/>
      <c r="C12" s="30"/>
      <c r="D12" s="108" t="s">
        <v>22</v>
      </c>
      <c r="E12" s="30"/>
      <c r="F12" s="109" t="s">
        <v>23</v>
      </c>
      <c r="G12" s="30"/>
      <c r="H12" s="30"/>
      <c r="I12" s="108" t="s">
        <v>24</v>
      </c>
      <c r="J12" s="110" t="str">
        <f>'Rekapitulace stavby'!AN8</f>
        <v>15. 4. 2017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 x14ac:dyDescent="0.2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 x14ac:dyDescent="0.2">
      <c r="A14" s="30"/>
      <c r="B14" s="35"/>
      <c r="C14" s="30"/>
      <c r="D14" s="108" t="s">
        <v>32</v>
      </c>
      <c r="E14" s="30"/>
      <c r="F14" s="30"/>
      <c r="G14" s="30"/>
      <c r="H14" s="30"/>
      <c r="I14" s="108" t="s">
        <v>33</v>
      </c>
      <c r="J14" s="109" t="s">
        <v>34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 x14ac:dyDescent="0.2">
      <c r="A15" s="30"/>
      <c r="B15" s="35"/>
      <c r="C15" s="30"/>
      <c r="D15" s="30"/>
      <c r="E15" s="109" t="s">
        <v>35</v>
      </c>
      <c r="F15" s="30"/>
      <c r="G15" s="30"/>
      <c r="H15" s="30"/>
      <c r="I15" s="108" t="s">
        <v>36</v>
      </c>
      <c r="J15" s="109" t="s">
        <v>37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 x14ac:dyDescent="0.2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 x14ac:dyDescent="0.2">
      <c r="A17" s="30"/>
      <c r="B17" s="35"/>
      <c r="C17" s="30"/>
      <c r="D17" s="108" t="s">
        <v>38</v>
      </c>
      <c r="E17" s="30"/>
      <c r="F17" s="30"/>
      <c r="G17" s="30"/>
      <c r="H17" s="30"/>
      <c r="I17" s="108" t="s">
        <v>33</v>
      </c>
      <c r="J17" s="109" t="str">
        <f>'Rekapitulace stavby'!AN13</f>
        <v/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 x14ac:dyDescent="0.2">
      <c r="A18" s="30"/>
      <c r="B18" s="35"/>
      <c r="C18" s="30"/>
      <c r="D18" s="30"/>
      <c r="E18" s="263" t="str">
        <f>'Rekapitulace stavby'!E14</f>
        <v xml:space="preserve"> </v>
      </c>
      <c r="F18" s="263"/>
      <c r="G18" s="263"/>
      <c r="H18" s="263"/>
      <c r="I18" s="108" t="s">
        <v>36</v>
      </c>
      <c r="J18" s="109" t="str">
        <f>'Rekapitulace stavby'!AN14</f>
        <v/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 x14ac:dyDescent="0.2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 x14ac:dyDescent="0.2">
      <c r="A20" s="30"/>
      <c r="B20" s="35"/>
      <c r="C20" s="30"/>
      <c r="D20" s="108" t="s">
        <v>39</v>
      </c>
      <c r="E20" s="30"/>
      <c r="F20" s="30"/>
      <c r="G20" s="30"/>
      <c r="H20" s="30"/>
      <c r="I20" s="108" t="s">
        <v>33</v>
      </c>
      <c r="J20" s="109" t="str">
        <f>IF('Rekapitulace stavby'!AN16="","",'Rekapitulace stavby'!AN16)</f>
        <v>47116901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 x14ac:dyDescent="0.2">
      <c r="A21" s="30"/>
      <c r="B21" s="35"/>
      <c r="C21" s="30"/>
      <c r="D21" s="30"/>
      <c r="E21" s="109" t="str">
        <f>IF('Rekapitulace stavby'!E17="","",'Rekapitulace stavby'!E17)</f>
        <v>Vodohospodářský rozvoj a výstavba a.s.</v>
      </c>
      <c r="F21" s="30"/>
      <c r="G21" s="30"/>
      <c r="H21" s="30"/>
      <c r="I21" s="108" t="s">
        <v>36</v>
      </c>
      <c r="J21" s="109" t="str">
        <f>IF('Rekapitulace stavby'!AN17="","",'Rekapitulace stavby'!AN17)</f>
        <v>CZ47116901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 x14ac:dyDescent="0.2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 x14ac:dyDescent="0.2">
      <c r="A23" s="30"/>
      <c r="B23" s="35"/>
      <c r="C23" s="30"/>
      <c r="D23" s="108" t="s">
        <v>44</v>
      </c>
      <c r="E23" s="30"/>
      <c r="F23" s="30"/>
      <c r="G23" s="30"/>
      <c r="H23" s="30"/>
      <c r="I23" s="108" t="s">
        <v>33</v>
      </c>
      <c r="J23" s="109" t="s">
        <v>40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 x14ac:dyDescent="0.2">
      <c r="A24" s="30"/>
      <c r="B24" s="35"/>
      <c r="C24" s="30"/>
      <c r="D24" s="30"/>
      <c r="E24" s="109" t="s">
        <v>41</v>
      </c>
      <c r="F24" s="30"/>
      <c r="G24" s="30"/>
      <c r="H24" s="30"/>
      <c r="I24" s="108" t="s">
        <v>36</v>
      </c>
      <c r="J24" s="109" t="s">
        <v>42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 x14ac:dyDescent="0.2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 x14ac:dyDescent="0.2">
      <c r="A26" s="30"/>
      <c r="B26" s="35"/>
      <c r="C26" s="30"/>
      <c r="D26" s="108" t="s">
        <v>45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4.45" hidden="1" customHeight="1" x14ac:dyDescent="0.2">
      <c r="A27" s="111"/>
      <c r="B27" s="112"/>
      <c r="C27" s="111"/>
      <c r="D27" s="111"/>
      <c r="E27" s="264" t="s">
        <v>1</v>
      </c>
      <c r="F27" s="264"/>
      <c r="G27" s="264"/>
      <c r="H27" s="26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hidden="1" customHeight="1" x14ac:dyDescent="0.2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 x14ac:dyDescent="0.2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 x14ac:dyDescent="0.2">
      <c r="A30" s="30"/>
      <c r="B30" s="35"/>
      <c r="C30" s="30"/>
      <c r="D30" s="115" t="s">
        <v>46</v>
      </c>
      <c r="E30" s="30"/>
      <c r="F30" s="30"/>
      <c r="G30" s="30"/>
      <c r="H30" s="30"/>
      <c r="I30" s="30"/>
      <c r="J30" s="116">
        <f>ROUND(J121, 2)</f>
        <v>3573581.49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 x14ac:dyDescent="0.2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 x14ac:dyDescent="0.2">
      <c r="A32" s="30"/>
      <c r="B32" s="35"/>
      <c r="C32" s="30"/>
      <c r="D32" s="30"/>
      <c r="E32" s="30"/>
      <c r="F32" s="117" t="s">
        <v>48</v>
      </c>
      <c r="G32" s="30"/>
      <c r="H32" s="30"/>
      <c r="I32" s="117" t="s">
        <v>47</v>
      </c>
      <c r="J32" s="117" t="s">
        <v>49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 x14ac:dyDescent="0.2">
      <c r="A33" s="30"/>
      <c r="B33" s="35"/>
      <c r="C33" s="30"/>
      <c r="D33" s="118" t="s">
        <v>50</v>
      </c>
      <c r="E33" s="108" t="s">
        <v>51</v>
      </c>
      <c r="F33" s="119">
        <f>ROUND((SUM(BE121:BE149)),  2)</f>
        <v>3573581.49</v>
      </c>
      <c r="G33" s="30"/>
      <c r="H33" s="30"/>
      <c r="I33" s="120">
        <v>0.21</v>
      </c>
      <c r="J33" s="119">
        <f>ROUND(((SUM(BE121:BE149))*I33),  2)</f>
        <v>750452.11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 x14ac:dyDescent="0.2">
      <c r="A34" s="30"/>
      <c r="B34" s="35"/>
      <c r="C34" s="30"/>
      <c r="D34" s="30"/>
      <c r="E34" s="108" t="s">
        <v>52</v>
      </c>
      <c r="F34" s="119">
        <f>ROUND((SUM(BF121:BF149)),  2)</f>
        <v>0</v>
      </c>
      <c r="G34" s="30"/>
      <c r="H34" s="30"/>
      <c r="I34" s="120">
        <v>0.15</v>
      </c>
      <c r="J34" s="119">
        <f>ROUND(((SUM(BF121:BF149))*I34),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5"/>
      <c r="C35" s="30"/>
      <c r="D35" s="30"/>
      <c r="E35" s="108" t="s">
        <v>53</v>
      </c>
      <c r="F35" s="119">
        <f>ROUND((SUM(BG121:BG149)),  2)</f>
        <v>0</v>
      </c>
      <c r="G35" s="30"/>
      <c r="H35" s="30"/>
      <c r="I35" s="120">
        <v>0.21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5"/>
      <c r="C36" s="30"/>
      <c r="D36" s="30"/>
      <c r="E36" s="108" t="s">
        <v>54</v>
      </c>
      <c r="F36" s="119">
        <f>ROUND((SUM(BH121:BH149)),  2)</f>
        <v>0</v>
      </c>
      <c r="G36" s="30"/>
      <c r="H36" s="30"/>
      <c r="I36" s="120">
        <v>0.15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5"/>
      <c r="C37" s="30"/>
      <c r="D37" s="30"/>
      <c r="E37" s="108" t="s">
        <v>55</v>
      </c>
      <c r="F37" s="119">
        <f>ROUND((SUM(BI121:BI149)),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 x14ac:dyDescent="0.2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 x14ac:dyDescent="0.2">
      <c r="A39" s="30"/>
      <c r="B39" s="35"/>
      <c r="C39" s="121"/>
      <c r="D39" s="122" t="s">
        <v>56</v>
      </c>
      <c r="E39" s="123"/>
      <c r="F39" s="123"/>
      <c r="G39" s="124" t="s">
        <v>57</v>
      </c>
      <c r="H39" s="125" t="s">
        <v>58</v>
      </c>
      <c r="I39" s="123"/>
      <c r="J39" s="126">
        <f>SUM(J30:J37)</f>
        <v>4324033.6000000006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 x14ac:dyDescent="0.2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 x14ac:dyDescent="0.2">
      <c r="B41" s="18"/>
      <c r="L41" s="18"/>
    </row>
    <row r="42" spans="1:31" s="1" customFormat="1" ht="14.45" hidden="1" customHeight="1" x14ac:dyDescent="0.2">
      <c r="B42" s="18"/>
      <c r="L42" s="18"/>
    </row>
    <row r="43" spans="1:31" s="1" customFormat="1" ht="14.45" hidden="1" customHeight="1" x14ac:dyDescent="0.2">
      <c r="B43" s="18"/>
      <c r="L43" s="18"/>
    </row>
    <row r="44" spans="1:31" s="1" customFormat="1" ht="14.45" hidden="1" customHeight="1" x14ac:dyDescent="0.2">
      <c r="B44" s="18"/>
      <c r="L44" s="18"/>
    </row>
    <row r="45" spans="1:31" s="1" customFormat="1" ht="14.45" hidden="1" customHeight="1" x14ac:dyDescent="0.2">
      <c r="B45" s="18"/>
      <c r="L45" s="18"/>
    </row>
    <row r="46" spans="1:31" s="1" customFormat="1" ht="14.45" hidden="1" customHeight="1" x14ac:dyDescent="0.2">
      <c r="B46" s="18"/>
      <c r="L46" s="18"/>
    </row>
    <row r="47" spans="1:31" s="1" customFormat="1" ht="14.45" hidden="1" customHeight="1" x14ac:dyDescent="0.2">
      <c r="B47" s="18"/>
      <c r="L47" s="18"/>
    </row>
    <row r="48" spans="1:31" s="1" customFormat="1" ht="14.45" hidden="1" customHeight="1" x14ac:dyDescent="0.2">
      <c r="B48" s="18"/>
      <c r="L48" s="18"/>
    </row>
    <row r="49" spans="1:31" s="1" customFormat="1" ht="14.45" hidden="1" customHeight="1" x14ac:dyDescent="0.2">
      <c r="B49" s="18"/>
      <c r="L49" s="18"/>
    </row>
    <row r="50" spans="1:31" s="2" customFormat="1" ht="14.45" hidden="1" customHeight="1" x14ac:dyDescent="0.2">
      <c r="B50" s="47"/>
      <c r="D50" s="128" t="s">
        <v>59</v>
      </c>
      <c r="E50" s="129"/>
      <c r="F50" s="129"/>
      <c r="G50" s="128" t="s">
        <v>60</v>
      </c>
      <c r="H50" s="129"/>
      <c r="I50" s="129"/>
      <c r="J50" s="129"/>
      <c r="K50" s="129"/>
      <c r="L50" s="47"/>
    </row>
    <row r="51" spans="1:31" hidden="1" x14ac:dyDescent="0.2">
      <c r="B51" s="18"/>
      <c r="L51" s="18"/>
    </row>
    <row r="52" spans="1:31" hidden="1" x14ac:dyDescent="0.2">
      <c r="B52" s="18"/>
      <c r="L52" s="18"/>
    </row>
    <row r="53" spans="1:31" hidden="1" x14ac:dyDescent="0.2">
      <c r="B53" s="18"/>
      <c r="L53" s="18"/>
    </row>
    <row r="54" spans="1:31" hidden="1" x14ac:dyDescent="0.2">
      <c r="B54" s="18"/>
      <c r="L54" s="18"/>
    </row>
    <row r="55" spans="1:31" hidden="1" x14ac:dyDescent="0.2">
      <c r="B55" s="18"/>
      <c r="L55" s="18"/>
    </row>
    <row r="56" spans="1:31" hidden="1" x14ac:dyDescent="0.2">
      <c r="B56" s="18"/>
      <c r="L56" s="18"/>
    </row>
    <row r="57" spans="1:31" hidden="1" x14ac:dyDescent="0.2">
      <c r="B57" s="18"/>
      <c r="L57" s="18"/>
    </row>
    <row r="58" spans="1:31" hidden="1" x14ac:dyDescent="0.2">
      <c r="B58" s="18"/>
      <c r="L58" s="18"/>
    </row>
    <row r="59" spans="1:31" hidden="1" x14ac:dyDescent="0.2">
      <c r="B59" s="18"/>
      <c r="L59" s="18"/>
    </row>
    <row r="60" spans="1:31" hidden="1" x14ac:dyDescent="0.2">
      <c r="B60" s="18"/>
      <c r="L60" s="18"/>
    </row>
    <row r="61" spans="1:31" s="2" customFormat="1" ht="12.75" hidden="1" x14ac:dyDescent="0.2">
      <c r="A61" s="30"/>
      <c r="B61" s="35"/>
      <c r="C61" s="30"/>
      <c r="D61" s="130" t="s">
        <v>61</v>
      </c>
      <c r="E61" s="131"/>
      <c r="F61" s="132" t="s">
        <v>62</v>
      </c>
      <c r="G61" s="130" t="s">
        <v>61</v>
      </c>
      <c r="H61" s="131"/>
      <c r="I61" s="131"/>
      <c r="J61" s="133" t="s">
        <v>62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 x14ac:dyDescent="0.2">
      <c r="B62" s="18"/>
      <c r="L62" s="18"/>
    </row>
    <row r="63" spans="1:31" hidden="1" x14ac:dyDescent="0.2">
      <c r="B63" s="18"/>
      <c r="L63" s="18"/>
    </row>
    <row r="64" spans="1:31" hidden="1" x14ac:dyDescent="0.2">
      <c r="B64" s="18"/>
      <c r="L64" s="18"/>
    </row>
    <row r="65" spans="1:31" s="2" customFormat="1" ht="12.75" hidden="1" x14ac:dyDescent="0.2">
      <c r="A65" s="30"/>
      <c r="B65" s="35"/>
      <c r="C65" s="30"/>
      <c r="D65" s="128" t="s">
        <v>63</v>
      </c>
      <c r="E65" s="134"/>
      <c r="F65" s="134"/>
      <c r="G65" s="128" t="s">
        <v>64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 x14ac:dyDescent="0.2">
      <c r="B66" s="18"/>
      <c r="L66" s="18"/>
    </row>
    <row r="67" spans="1:31" hidden="1" x14ac:dyDescent="0.2">
      <c r="B67" s="18"/>
      <c r="L67" s="18"/>
    </row>
    <row r="68" spans="1:31" hidden="1" x14ac:dyDescent="0.2">
      <c r="B68" s="18"/>
      <c r="L68" s="18"/>
    </row>
    <row r="69" spans="1:31" hidden="1" x14ac:dyDescent="0.2">
      <c r="B69" s="18"/>
      <c r="L69" s="18"/>
    </row>
    <row r="70" spans="1:31" hidden="1" x14ac:dyDescent="0.2">
      <c r="B70" s="18"/>
      <c r="L70" s="18"/>
    </row>
    <row r="71" spans="1:31" hidden="1" x14ac:dyDescent="0.2">
      <c r="B71" s="18"/>
      <c r="L71" s="18"/>
    </row>
    <row r="72" spans="1:31" hidden="1" x14ac:dyDescent="0.2">
      <c r="B72" s="18"/>
      <c r="L72" s="18"/>
    </row>
    <row r="73" spans="1:31" hidden="1" x14ac:dyDescent="0.2">
      <c r="B73" s="18"/>
      <c r="L73" s="18"/>
    </row>
    <row r="74" spans="1:31" hidden="1" x14ac:dyDescent="0.2">
      <c r="B74" s="18"/>
      <c r="L74" s="18"/>
    </row>
    <row r="75" spans="1:31" hidden="1" x14ac:dyDescent="0.2">
      <c r="B75" s="18"/>
      <c r="L75" s="18"/>
    </row>
    <row r="76" spans="1:31" s="2" customFormat="1" ht="12.75" hidden="1" x14ac:dyDescent="0.2">
      <c r="A76" s="30"/>
      <c r="B76" s="35"/>
      <c r="C76" s="30"/>
      <c r="D76" s="130" t="s">
        <v>61</v>
      </c>
      <c r="E76" s="131"/>
      <c r="F76" s="132" t="s">
        <v>62</v>
      </c>
      <c r="G76" s="130" t="s">
        <v>61</v>
      </c>
      <c r="H76" s="131"/>
      <c r="I76" s="131"/>
      <c r="J76" s="133" t="s">
        <v>62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 x14ac:dyDescent="0.2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 x14ac:dyDescent="0.2"/>
    <row r="79" spans="1:31" hidden="1" x14ac:dyDescent="0.2"/>
    <row r="80" spans="1:31" hidden="1" x14ac:dyDescent="0.2"/>
    <row r="81" spans="1:47" s="2" customFormat="1" ht="6.95" hidden="1" customHeight="1" x14ac:dyDescent="0.2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 x14ac:dyDescent="0.2">
      <c r="A82" s="30"/>
      <c r="B82" s="31"/>
      <c r="C82" s="21" t="s">
        <v>111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 x14ac:dyDescent="0.2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 x14ac:dyDescent="0.2">
      <c r="A84" s="30"/>
      <c r="B84" s="31"/>
      <c r="C84" s="26" t="s">
        <v>14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4" hidden="1" customHeight="1" x14ac:dyDescent="0.2">
      <c r="A85" s="30"/>
      <c r="B85" s="31"/>
      <c r="C85" s="32"/>
      <c r="D85" s="32"/>
      <c r="E85" s="257" t="str">
        <f>E7</f>
        <v>Bečva, Přerov – protipovodňová ochrana města nad jezem (DÚR) - II. etapa</v>
      </c>
      <c r="F85" s="258"/>
      <c r="G85" s="258"/>
      <c r="H85" s="258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 x14ac:dyDescent="0.2">
      <c r="A86" s="30"/>
      <c r="B86" s="31"/>
      <c r="C86" s="26" t="s">
        <v>109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4.45" hidden="1" customHeight="1" x14ac:dyDescent="0.2">
      <c r="A87" s="30"/>
      <c r="B87" s="31"/>
      <c r="C87" s="32"/>
      <c r="D87" s="32"/>
      <c r="E87" s="227" t="str">
        <f>E9</f>
        <v>SO-12 - Obslužná komunikace</v>
      </c>
      <c r="F87" s="256"/>
      <c r="G87" s="256"/>
      <c r="H87" s="256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 x14ac:dyDescent="0.2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 x14ac:dyDescent="0.2">
      <c r="A89" s="30"/>
      <c r="B89" s="31"/>
      <c r="C89" s="26" t="s">
        <v>22</v>
      </c>
      <c r="D89" s="32"/>
      <c r="E89" s="32"/>
      <c r="F89" s="24" t="str">
        <f>F12</f>
        <v xml:space="preserve"> </v>
      </c>
      <c r="G89" s="32"/>
      <c r="H89" s="32"/>
      <c r="I89" s="26" t="s">
        <v>24</v>
      </c>
      <c r="J89" s="62" t="str">
        <f>IF(J12="","",J12)</f>
        <v>15. 4. 2017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 x14ac:dyDescent="0.2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40.9" hidden="1" customHeight="1" x14ac:dyDescent="0.2">
      <c r="A91" s="30"/>
      <c r="B91" s="31"/>
      <c r="C91" s="26" t="s">
        <v>32</v>
      </c>
      <c r="D91" s="32"/>
      <c r="E91" s="32"/>
      <c r="F91" s="24" t="str">
        <f>E15</f>
        <v>Povodí Moravy, s.p.</v>
      </c>
      <c r="G91" s="32"/>
      <c r="H91" s="32"/>
      <c r="I91" s="26" t="s">
        <v>39</v>
      </c>
      <c r="J91" s="28" t="str">
        <f>E21</f>
        <v>Vodohospodářský rozvoj a výstavba a.s.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40.9" hidden="1" customHeight="1" x14ac:dyDescent="0.2">
      <c r="A92" s="30"/>
      <c r="B92" s="31"/>
      <c r="C92" s="26" t="s">
        <v>38</v>
      </c>
      <c r="D92" s="32"/>
      <c r="E92" s="32"/>
      <c r="F92" s="24" t="str">
        <f>IF(E18="","",E18)</f>
        <v xml:space="preserve"> </v>
      </c>
      <c r="G92" s="32"/>
      <c r="H92" s="32"/>
      <c r="I92" s="26" t="s">
        <v>44</v>
      </c>
      <c r="J92" s="28" t="str">
        <f>E24</f>
        <v>Vodohospodářský rozvoj a výstavba a.s.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 x14ac:dyDescent="0.2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 x14ac:dyDescent="0.2">
      <c r="A94" s="30"/>
      <c r="B94" s="31"/>
      <c r="C94" s="139" t="s">
        <v>112</v>
      </c>
      <c r="D94" s="140"/>
      <c r="E94" s="140"/>
      <c r="F94" s="140"/>
      <c r="G94" s="140"/>
      <c r="H94" s="140"/>
      <c r="I94" s="140"/>
      <c r="J94" s="141" t="s">
        <v>113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 x14ac:dyDescent="0.2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 x14ac:dyDescent="0.2">
      <c r="A96" s="30"/>
      <c r="B96" s="31"/>
      <c r="C96" s="142" t="s">
        <v>114</v>
      </c>
      <c r="D96" s="32"/>
      <c r="E96" s="32"/>
      <c r="F96" s="32"/>
      <c r="G96" s="32"/>
      <c r="H96" s="32"/>
      <c r="I96" s="32"/>
      <c r="J96" s="80">
        <f>J121</f>
        <v>3573581.49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115</v>
      </c>
    </row>
    <row r="97" spans="1:31" s="9" customFormat="1" ht="24.95" hidden="1" customHeight="1" x14ac:dyDescent="0.2">
      <c r="B97" s="143"/>
      <c r="C97" s="144"/>
      <c r="D97" s="145" t="s">
        <v>146</v>
      </c>
      <c r="E97" s="146"/>
      <c r="F97" s="146"/>
      <c r="G97" s="146"/>
      <c r="H97" s="146"/>
      <c r="I97" s="146"/>
      <c r="J97" s="147">
        <f>J122</f>
        <v>3573581.49</v>
      </c>
      <c r="K97" s="144"/>
      <c r="L97" s="148"/>
    </row>
    <row r="98" spans="1:31" s="10" customFormat="1" ht="19.899999999999999" hidden="1" customHeight="1" x14ac:dyDescent="0.2">
      <c r="B98" s="149"/>
      <c r="C98" s="150"/>
      <c r="D98" s="151" t="s">
        <v>147</v>
      </c>
      <c r="E98" s="152"/>
      <c r="F98" s="152"/>
      <c r="G98" s="152"/>
      <c r="H98" s="152"/>
      <c r="I98" s="152"/>
      <c r="J98" s="153">
        <f>J123</f>
        <v>1396448.7</v>
      </c>
      <c r="K98" s="150"/>
      <c r="L98" s="154"/>
    </row>
    <row r="99" spans="1:31" s="10" customFormat="1" ht="19.899999999999999" hidden="1" customHeight="1" x14ac:dyDescent="0.2">
      <c r="B99" s="149"/>
      <c r="C99" s="150"/>
      <c r="D99" s="151" t="s">
        <v>148</v>
      </c>
      <c r="E99" s="152"/>
      <c r="F99" s="152"/>
      <c r="G99" s="152"/>
      <c r="H99" s="152"/>
      <c r="I99" s="152"/>
      <c r="J99" s="153">
        <f>J140</f>
        <v>121800</v>
      </c>
      <c r="K99" s="150"/>
      <c r="L99" s="154"/>
    </row>
    <row r="100" spans="1:31" s="10" customFormat="1" ht="19.899999999999999" hidden="1" customHeight="1" x14ac:dyDescent="0.2">
      <c r="B100" s="149"/>
      <c r="C100" s="150"/>
      <c r="D100" s="151" t="s">
        <v>348</v>
      </c>
      <c r="E100" s="152"/>
      <c r="F100" s="152"/>
      <c r="G100" s="152"/>
      <c r="H100" s="152"/>
      <c r="I100" s="152"/>
      <c r="J100" s="153">
        <f>J143</f>
        <v>2047440</v>
      </c>
      <c r="K100" s="150"/>
      <c r="L100" s="154"/>
    </row>
    <row r="101" spans="1:31" s="10" customFormat="1" ht="19.899999999999999" hidden="1" customHeight="1" x14ac:dyDescent="0.2">
      <c r="B101" s="149"/>
      <c r="C101" s="150"/>
      <c r="D101" s="151" t="s">
        <v>151</v>
      </c>
      <c r="E101" s="152"/>
      <c r="F101" s="152"/>
      <c r="G101" s="152"/>
      <c r="H101" s="152"/>
      <c r="I101" s="152"/>
      <c r="J101" s="153">
        <f>J148</f>
        <v>7892.79</v>
      </c>
      <c r="K101" s="150"/>
      <c r="L101" s="154"/>
    </row>
    <row r="102" spans="1:31" s="2" customFormat="1" ht="21.75" hidden="1" customHeight="1" x14ac:dyDescent="0.2">
      <c r="A102" s="30"/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hidden="1" customHeight="1" x14ac:dyDescent="0.2">
      <c r="A103" s="30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hidden="1" x14ac:dyDescent="0.2"/>
    <row r="105" spans="1:31" hidden="1" x14ac:dyDescent="0.2"/>
    <row r="106" spans="1:31" hidden="1" x14ac:dyDescent="0.2"/>
    <row r="107" spans="1:31" s="2" customFormat="1" ht="6.95" customHeight="1" x14ac:dyDescent="0.2">
      <c r="A107" s="30"/>
      <c r="B107" s="52"/>
      <c r="C107" s="53"/>
      <c r="D107" s="53"/>
      <c r="E107" s="53"/>
      <c r="F107" s="53"/>
      <c r="G107" s="53"/>
      <c r="H107" s="53"/>
      <c r="I107" s="53"/>
      <c r="J107" s="53"/>
      <c r="K107" s="53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5" customHeight="1" x14ac:dyDescent="0.2">
      <c r="A108" s="30"/>
      <c r="B108" s="31"/>
      <c r="C108" s="21" t="s">
        <v>118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 x14ac:dyDescent="0.2">
      <c r="A109" s="30"/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 x14ac:dyDescent="0.2">
      <c r="A110" s="30"/>
      <c r="B110" s="31"/>
      <c r="C110" s="26" t="s">
        <v>14</v>
      </c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24" customHeight="1" x14ac:dyDescent="0.2">
      <c r="A111" s="30"/>
      <c r="B111" s="31"/>
      <c r="C111" s="32"/>
      <c r="D111" s="32"/>
      <c r="E111" s="257" t="str">
        <f>E7</f>
        <v>Bečva, Přerov – protipovodňová ochrana města nad jezem (DÚR) - II. etapa</v>
      </c>
      <c r="F111" s="258"/>
      <c r="G111" s="258"/>
      <c r="H111" s="258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 x14ac:dyDescent="0.2">
      <c r="A112" s="30"/>
      <c r="B112" s="31"/>
      <c r="C112" s="26" t="s">
        <v>109</v>
      </c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4.45" customHeight="1" x14ac:dyDescent="0.2">
      <c r="A113" s="30"/>
      <c r="B113" s="31"/>
      <c r="C113" s="32"/>
      <c r="D113" s="32"/>
      <c r="E113" s="227" t="str">
        <f>E9</f>
        <v>SO-12 - Obslužná komunikace</v>
      </c>
      <c r="F113" s="256"/>
      <c r="G113" s="256"/>
      <c r="H113" s="256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 x14ac:dyDescent="0.2">
      <c r="A114" s="30"/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 x14ac:dyDescent="0.2">
      <c r="A115" s="30"/>
      <c r="B115" s="31"/>
      <c r="C115" s="26" t="s">
        <v>22</v>
      </c>
      <c r="D115" s="32"/>
      <c r="E115" s="32"/>
      <c r="F115" s="24" t="str">
        <f>F12</f>
        <v xml:space="preserve"> </v>
      </c>
      <c r="G115" s="32"/>
      <c r="H115" s="32"/>
      <c r="I115" s="26" t="s">
        <v>24</v>
      </c>
      <c r="J115" s="62" t="str">
        <f>IF(J12="","",J12)</f>
        <v>15. 4. 2017</v>
      </c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 x14ac:dyDescent="0.2">
      <c r="A116" s="30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40.9" customHeight="1" x14ac:dyDescent="0.2">
      <c r="A117" s="30"/>
      <c r="B117" s="31"/>
      <c r="C117" s="26" t="s">
        <v>32</v>
      </c>
      <c r="D117" s="32"/>
      <c r="E117" s="32"/>
      <c r="F117" s="24" t="str">
        <f>E15</f>
        <v>Povodí Moravy, s.p.</v>
      </c>
      <c r="G117" s="32"/>
      <c r="H117" s="32"/>
      <c r="I117" s="26" t="s">
        <v>39</v>
      </c>
      <c r="J117" s="28" t="str">
        <f>E21</f>
        <v>Vodohospodářský rozvoj a výstavba a.s.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40.9" customHeight="1" x14ac:dyDescent="0.2">
      <c r="A118" s="30"/>
      <c r="B118" s="31"/>
      <c r="C118" s="26" t="s">
        <v>38</v>
      </c>
      <c r="D118" s="32"/>
      <c r="E118" s="32"/>
      <c r="F118" s="24" t="str">
        <f>IF(E18="","",E18)</f>
        <v xml:space="preserve"> </v>
      </c>
      <c r="G118" s="32"/>
      <c r="H118" s="32"/>
      <c r="I118" s="26" t="s">
        <v>44</v>
      </c>
      <c r="J118" s="28" t="str">
        <f>E24</f>
        <v>Vodohospodářský rozvoj a výstavba a.s.</v>
      </c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 x14ac:dyDescent="0.2">
      <c r="A119" s="30"/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 x14ac:dyDescent="0.2">
      <c r="A120" s="155"/>
      <c r="B120" s="156"/>
      <c r="C120" s="157" t="s">
        <v>119</v>
      </c>
      <c r="D120" s="158" t="s">
        <v>71</v>
      </c>
      <c r="E120" s="158" t="s">
        <v>67</v>
      </c>
      <c r="F120" s="158" t="s">
        <v>68</v>
      </c>
      <c r="G120" s="158" t="s">
        <v>120</v>
      </c>
      <c r="H120" s="158" t="s">
        <v>121</v>
      </c>
      <c r="I120" s="158" t="s">
        <v>122</v>
      </c>
      <c r="J120" s="158" t="s">
        <v>113</v>
      </c>
      <c r="K120" s="159" t="s">
        <v>123</v>
      </c>
      <c r="L120" s="160"/>
      <c r="M120" s="71" t="s">
        <v>1</v>
      </c>
      <c r="N120" s="72" t="s">
        <v>50</v>
      </c>
      <c r="O120" s="72" t="s">
        <v>124</v>
      </c>
      <c r="P120" s="72" t="s">
        <v>125</v>
      </c>
      <c r="Q120" s="72" t="s">
        <v>126</v>
      </c>
      <c r="R120" s="72" t="s">
        <v>127</v>
      </c>
      <c r="S120" s="72" t="s">
        <v>128</v>
      </c>
      <c r="T120" s="73" t="s">
        <v>129</v>
      </c>
      <c r="U120" s="155"/>
      <c r="V120" s="155"/>
      <c r="W120" s="155"/>
      <c r="X120" s="155"/>
      <c r="Y120" s="155"/>
      <c r="Z120" s="155"/>
      <c r="AA120" s="155"/>
      <c r="AB120" s="155"/>
      <c r="AC120" s="155"/>
      <c r="AD120" s="155"/>
      <c r="AE120" s="155"/>
    </row>
    <row r="121" spans="1:65" s="2" customFormat="1" ht="22.9" customHeight="1" x14ac:dyDescent="0.25">
      <c r="A121" s="30"/>
      <c r="B121" s="31"/>
      <c r="C121" s="78" t="s">
        <v>130</v>
      </c>
      <c r="D121" s="32"/>
      <c r="E121" s="32"/>
      <c r="F121" s="32"/>
      <c r="G121" s="32"/>
      <c r="H121" s="32"/>
      <c r="I121" s="32"/>
      <c r="J121" s="161">
        <f>BK121</f>
        <v>3573581.49</v>
      </c>
      <c r="K121" s="32"/>
      <c r="L121" s="35"/>
      <c r="M121" s="74"/>
      <c r="N121" s="162"/>
      <c r="O121" s="75"/>
      <c r="P121" s="163">
        <f>P122</f>
        <v>1449.3826300000001</v>
      </c>
      <c r="Q121" s="75"/>
      <c r="R121" s="163">
        <f>R122</f>
        <v>121.0545</v>
      </c>
      <c r="S121" s="75"/>
      <c r="T121" s="164">
        <f>T122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5" t="s">
        <v>85</v>
      </c>
      <c r="AU121" s="15" t="s">
        <v>115</v>
      </c>
      <c r="BK121" s="165">
        <f>BK122</f>
        <v>3573581.49</v>
      </c>
    </row>
    <row r="122" spans="1:65" s="12" customFormat="1" ht="25.9" customHeight="1" x14ac:dyDescent="0.2">
      <c r="B122" s="166"/>
      <c r="C122" s="167"/>
      <c r="D122" s="168" t="s">
        <v>85</v>
      </c>
      <c r="E122" s="169" t="s">
        <v>152</v>
      </c>
      <c r="F122" s="169" t="s">
        <v>153</v>
      </c>
      <c r="G122" s="167"/>
      <c r="H122" s="167"/>
      <c r="I122" s="167"/>
      <c r="J122" s="170">
        <f>BK122</f>
        <v>3573581.49</v>
      </c>
      <c r="K122" s="167"/>
      <c r="L122" s="171"/>
      <c r="M122" s="172"/>
      <c r="N122" s="173"/>
      <c r="O122" s="173"/>
      <c r="P122" s="174">
        <f>P123+P140+P143+P148</f>
        <v>1449.3826300000001</v>
      </c>
      <c r="Q122" s="173"/>
      <c r="R122" s="174">
        <f>R123+R140+R143+R148</f>
        <v>121.0545</v>
      </c>
      <c r="S122" s="173"/>
      <c r="T122" s="175">
        <f>T123+T140+T143+T148</f>
        <v>0</v>
      </c>
      <c r="AR122" s="176" t="s">
        <v>21</v>
      </c>
      <c r="AT122" s="177" t="s">
        <v>85</v>
      </c>
      <c r="AU122" s="177" t="s">
        <v>86</v>
      </c>
      <c r="AY122" s="176" t="s">
        <v>134</v>
      </c>
      <c r="BK122" s="178">
        <f>BK123+BK140+BK143+BK148</f>
        <v>3573581.49</v>
      </c>
    </row>
    <row r="123" spans="1:65" s="12" customFormat="1" ht="22.9" customHeight="1" x14ac:dyDescent="0.2">
      <c r="B123" s="166"/>
      <c r="C123" s="167"/>
      <c r="D123" s="168" t="s">
        <v>85</v>
      </c>
      <c r="E123" s="179" t="s">
        <v>21</v>
      </c>
      <c r="F123" s="179" t="s">
        <v>154</v>
      </c>
      <c r="G123" s="167"/>
      <c r="H123" s="167"/>
      <c r="I123" s="167"/>
      <c r="J123" s="180">
        <f>BK123</f>
        <v>1396448.7</v>
      </c>
      <c r="K123" s="167"/>
      <c r="L123" s="171"/>
      <c r="M123" s="172"/>
      <c r="N123" s="173"/>
      <c r="O123" s="173"/>
      <c r="P123" s="174">
        <f>SUM(P124:P139)</f>
        <v>1033.2829999999999</v>
      </c>
      <c r="Q123" s="173"/>
      <c r="R123" s="174">
        <f>SUM(R124:R139)</f>
        <v>0</v>
      </c>
      <c r="S123" s="173"/>
      <c r="T123" s="175">
        <f>SUM(T124:T139)</f>
        <v>0</v>
      </c>
      <c r="AR123" s="176" t="s">
        <v>21</v>
      </c>
      <c r="AT123" s="177" t="s">
        <v>85</v>
      </c>
      <c r="AU123" s="177" t="s">
        <v>21</v>
      </c>
      <c r="AY123" s="176" t="s">
        <v>134</v>
      </c>
      <c r="BK123" s="178">
        <f>SUM(BK124:BK139)</f>
        <v>1396448.7</v>
      </c>
    </row>
    <row r="124" spans="1:65" s="2" customFormat="1" ht="21.6" customHeight="1" x14ac:dyDescent="0.2">
      <c r="A124" s="30"/>
      <c r="B124" s="31"/>
      <c r="C124" s="181" t="s">
        <v>21</v>
      </c>
      <c r="D124" s="181" t="s">
        <v>137</v>
      </c>
      <c r="E124" s="182" t="s">
        <v>155</v>
      </c>
      <c r="F124" s="183" t="s">
        <v>349</v>
      </c>
      <c r="G124" s="184" t="s">
        <v>157</v>
      </c>
      <c r="H124" s="185">
        <v>2142</v>
      </c>
      <c r="I124" s="186">
        <v>45</v>
      </c>
      <c r="J124" s="186">
        <f>ROUND(I124*H124,2)</f>
        <v>96390</v>
      </c>
      <c r="K124" s="183" t="s">
        <v>1</v>
      </c>
      <c r="L124" s="35"/>
      <c r="M124" s="187" t="s">
        <v>1</v>
      </c>
      <c r="N124" s="188" t="s">
        <v>51</v>
      </c>
      <c r="O124" s="189">
        <v>9.7000000000000003E-2</v>
      </c>
      <c r="P124" s="189">
        <f>O124*H124</f>
        <v>207.774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91" t="s">
        <v>158</v>
      </c>
      <c r="AT124" s="191" t="s">
        <v>137</v>
      </c>
      <c r="AU124" s="191" t="s">
        <v>20</v>
      </c>
      <c r="AY124" s="15" t="s">
        <v>134</v>
      </c>
      <c r="BE124" s="192">
        <f>IF(N124="základní",J124,0)</f>
        <v>96390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5" t="s">
        <v>21</v>
      </c>
      <c r="BK124" s="192">
        <f>ROUND(I124*H124,2)</f>
        <v>96390</v>
      </c>
      <c r="BL124" s="15" t="s">
        <v>158</v>
      </c>
      <c r="BM124" s="191" t="s">
        <v>350</v>
      </c>
    </row>
    <row r="125" spans="1:65" s="13" customFormat="1" x14ac:dyDescent="0.2">
      <c r="B125" s="193"/>
      <c r="C125" s="194"/>
      <c r="D125" s="195" t="s">
        <v>143</v>
      </c>
      <c r="E125" s="196" t="s">
        <v>1</v>
      </c>
      <c r="F125" s="197" t="s">
        <v>351</v>
      </c>
      <c r="G125" s="194"/>
      <c r="H125" s="198">
        <v>2142</v>
      </c>
      <c r="I125" s="194"/>
      <c r="J125" s="194"/>
      <c r="K125" s="194"/>
      <c r="L125" s="199"/>
      <c r="M125" s="204"/>
      <c r="N125" s="205"/>
      <c r="O125" s="205"/>
      <c r="P125" s="205"/>
      <c r="Q125" s="205"/>
      <c r="R125" s="205"/>
      <c r="S125" s="205"/>
      <c r="T125" s="206"/>
      <c r="AT125" s="203" t="s">
        <v>143</v>
      </c>
      <c r="AU125" s="203" t="s">
        <v>20</v>
      </c>
      <c r="AV125" s="13" t="s">
        <v>20</v>
      </c>
      <c r="AW125" s="13" t="s">
        <v>43</v>
      </c>
      <c r="AX125" s="13" t="s">
        <v>21</v>
      </c>
      <c r="AY125" s="203" t="s">
        <v>134</v>
      </c>
    </row>
    <row r="126" spans="1:65" s="2" customFormat="1" ht="21.6" customHeight="1" x14ac:dyDescent="0.2">
      <c r="A126" s="30"/>
      <c r="B126" s="31"/>
      <c r="C126" s="181" t="s">
        <v>20</v>
      </c>
      <c r="D126" s="181" t="s">
        <v>137</v>
      </c>
      <c r="E126" s="182" t="s">
        <v>352</v>
      </c>
      <c r="F126" s="183" t="s">
        <v>353</v>
      </c>
      <c r="G126" s="184" t="s">
        <v>157</v>
      </c>
      <c r="H126" s="185">
        <v>1071</v>
      </c>
      <c r="I126" s="186">
        <v>95.2</v>
      </c>
      <c r="J126" s="186">
        <f>ROUND(I126*H126,2)</f>
        <v>101959.2</v>
      </c>
      <c r="K126" s="183" t="s">
        <v>1</v>
      </c>
      <c r="L126" s="35"/>
      <c r="M126" s="187" t="s">
        <v>1</v>
      </c>
      <c r="N126" s="188" t="s">
        <v>51</v>
      </c>
      <c r="O126" s="189">
        <v>0.187</v>
      </c>
      <c r="P126" s="189">
        <f>O126*H126</f>
        <v>200.27699999999999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91" t="s">
        <v>158</v>
      </c>
      <c r="AT126" s="191" t="s">
        <v>137</v>
      </c>
      <c r="AU126" s="191" t="s">
        <v>20</v>
      </c>
      <c r="AY126" s="15" t="s">
        <v>134</v>
      </c>
      <c r="BE126" s="192">
        <f>IF(N126="základní",J126,0)</f>
        <v>101959.2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5" t="s">
        <v>21</v>
      </c>
      <c r="BK126" s="192">
        <f>ROUND(I126*H126,2)</f>
        <v>101959.2</v>
      </c>
      <c r="BL126" s="15" t="s">
        <v>158</v>
      </c>
      <c r="BM126" s="191" t="s">
        <v>354</v>
      </c>
    </row>
    <row r="127" spans="1:65" s="13" customFormat="1" x14ac:dyDescent="0.2">
      <c r="B127" s="193"/>
      <c r="C127" s="194"/>
      <c r="D127" s="195" t="s">
        <v>143</v>
      </c>
      <c r="E127" s="196" t="s">
        <v>1</v>
      </c>
      <c r="F127" s="197" t="s">
        <v>355</v>
      </c>
      <c r="G127" s="194"/>
      <c r="H127" s="198">
        <v>1071</v>
      </c>
      <c r="I127" s="194"/>
      <c r="J127" s="194"/>
      <c r="K127" s="194"/>
      <c r="L127" s="199"/>
      <c r="M127" s="204"/>
      <c r="N127" s="205"/>
      <c r="O127" s="205"/>
      <c r="P127" s="205"/>
      <c r="Q127" s="205"/>
      <c r="R127" s="205"/>
      <c r="S127" s="205"/>
      <c r="T127" s="206"/>
      <c r="AT127" s="203" t="s">
        <v>143</v>
      </c>
      <c r="AU127" s="203" t="s">
        <v>20</v>
      </c>
      <c r="AV127" s="13" t="s">
        <v>20</v>
      </c>
      <c r="AW127" s="13" t="s">
        <v>43</v>
      </c>
      <c r="AX127" s="13" t="s">
        <v>21</v>
      </c>
      <c r="AY127" s="203" t="s">
        <v>134</v>
      </c>
    </row>
    <row r="128" spans="1:65" s="2" customFormat="1" ht="32.450000000000003" customHeight="1" x14ac:dyDescent="0.2">
      <c r="A128" s="30"/>
      <c r="B128" s="31"/>
      <c r="C128" s="181" t="s">
        <v>165</v>
      </c>
      <c r="D128" s="181" t="s">
        <v>137</v>
      </c>
      <c r="E128" s="182" t="s">
        <v>171</v>
      </c>
      <c r="F128" s="183" t="s">
        <v>172</v>
      </c>
      <c r="G128" s="184" t="s">
        <v>157</v>
      </c>
      <c r="H128" s="185">
        <v>1877</v>
      </c>
      <c r="I128" s="186">
        <v>310</v>
      </c>
      <c r="J128" s="186">
        <f>ROUND(I128*H128,2)</f>
        <v>581870</v>
      </c>
      <c r="K128" s="183" t="s">
        <v>1</v>
      </c>
      <c r="L128" s="35"/>
      <c r="M128" s="187" t="s">
        <v>1</v>
      </c>
      <c r="N128" s="188" t="s">
        <v>51</v>
      </c>
      <c r="O128" s="189">
        <v>0.16300000000000001</v>
      </c>
      <c r="P128" s="189">
        <f>O128*H128</f>
        <v>305.95100000000002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91" t="s">
        <v>158</v>
      </c>
      <c r="AT128" s="191" t="s">
        <v>137</v>
      </c>
      <c r="AU128" s="191" t="s">
        <v>20</v>
      </c>
      <c r="AY128" s="15" t="s">
        <v>134</v>
      </c>
      <c r="BE128" s="192">
        <f>IF(N128="základní",J128,0)</f>
        <v>581870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5" t="s">
        <v>21</v>
      </c>
      <c r="BK128" s="192">
        <f>ROUND(I128*H128,2)</f>
        <v>581870</v>
      </c>
      <c r="BL128" s="15" t="s">
        <v>158</v>
      </c>
      <c r="BM128" s="191" t="s">
        <v>356</v>
      </c>
    </row>
    <row r="129" spans="1:65" s="13" customFormat="1" x14ac:dyDescent="0.2">
      <c r="B129" s="193"/>
      <c r="C129" s="194"/>
      <c r="D129" s="195" t="s">
        <v>143</v>
      </c>
      <c r="E129" s="196" t="s">
        <v>1</v>
      </c>
      <c r="F129" s="197" t="s">
        <v>357</v>
      </c>
      <c r="G129" s="194"/>
      <c r="H129" s="198">
        <v>1877</v>
      </c>
      <c r="I129" s="194"/>
      <c r="J129" s="194"/>
      <c r="K129" s="194"/>
      <c r="L129" s="199"/>
      <c r="M129" s="204"/>
      <c r="N129" s="205"/>
      <c r="O129" s="205"/>
      <c r="P129" s="205"/>
      <c r="Q129" s="205"/>
      <c r="R129" s="205"/>
      <c r="S129" s="205"/>
      <c r="T129" s="206"/>
      <c r="AT129" s="203" t="s">
        <v>143</v>
      </c>
      <c r="AU129" s="203" t="s">
        <v>20</v>
      </c>
      <c r="AV129" s="13" t="s">
        <v>20</v>
      </c>
      <c r="AW129" s="13" t="s">
        <v>43</v>
      </c>
      <c r="AX129" s="13" t="s">
        <v>21</v>
      </c>
      <c r="AY129" s="203" t="s">
        <v>134</v>
      </c>
    </row>
    <row r="130" spans="1:65" s="2" customFormat="1" ht="32.450000000000003" customHeight="1" x14ac:dyDescent="0.2">
      <c r="A130" s="30"/>
      <c r="B130" s="31"/>
      <c r="C130" s="181" t="s">
        <v>158</v>
      </c>
      <c r="D130" s="181" t="s">
        <v>137</v>
      </c>
      <c r="E130" s="182" t="s">
        <v>174</v>
      </c>
      <c r="F130" s="183" t="s">
        <v>175</v>
      </c>
      <c r="G130" s="184" t="s">
        <v>157</v>
      </c>
      <c r="H130" s="185">
        <v>673</v>
      </c>
      <c r="I130" s="186">
        <v>600</v>
      </c>
      <c r="J130" s="186">
        <f>ROUND(I130*H130,2)</f>
        <v>403800</v>
      </c>
      <c r="K130" s="183" t="s">
        <v>1</v>
      </c>
      <c r="L130" s="35"/>
      <c r="M130" s="187" t="s">
        <v>1</v>
      </c>
      <c r="N130" s="188" t="s">
        <v>51</v>
      </c>
      <c r="O130" s="189">
        <v>8.3000000000000004E-2</v>
      </c>
      <c r="P130" s="189">
        <f>O130*H130</f>
        <v>55.859000000000002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91" t="s">
        <v>158</v>
      </c>
      <c r="AT130" s="191" t="s">
        <v>137</v>
      </c>
      <c r="AU130" s="191" t="s">
        <v>20</v>
      </c>
      <c r="AY130" s="15" t="s">
        <v>134</v>
      </c>
      <c r="BE130" s="192">
        <f>IF(N130="základní",J130,0)</f>
        <v>403800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5" t="s">
        <v>21</v>
      </c>
      <c r="BK130" s="192">
        <f>ROUND(I130*H130,2)</f>
        <v>403800</v>
      </c>
      <c r="BL130" s="15" t="s">
        <v>158</v>
      </c>
      <c r="BM130" s="191" t="s">
        <v>358</v>
      </c>
    </row>
    <row r="131" spans="1:65" s="13" customFormat="1" x14ac:dyDescent="0.2">
      <c r="B131" s="193"/>
      <c r="C131" s="194"/>
      <c r="D131" s="195" t="s">
        <v>143</v>
      </c>
      <c r="E131" s="196" t="s">
        <v>1</v>
      </c>
      <c r="F131" s="197" t="s">
        <v>359</v>
      </c>
      <c r="G131" s="194"/>
      <c r="H131" s="198">
        <v>673</v>
      </c>
      <c r="I131" s="194"/>
      <c r="J131" s="194"/>
      <c r="K131" s="194"/>
      <c r="L131" s="199"/>
      <c r="M131" s="204"/>
      <c r="N131" s="205"/>
      <c r="O131" s="205"/>
      <c r="P131" s="205"/>
      <c r="Q131" s="205"/>
      <c r="R131" s="205"/>
      <c r="S131" s="205"/>
      <c r="T131" s="206"/>
      <c r="AT131" s="203" t="s">
        <v>143</v>
      </c>
      <c r="AU131" s="203" t="s">
        <v>20</v>
      </c>
      <c r="AV131" s="13" t="s">
        <v>20</v>
      </c>
      <c r="AW131" s="13" t="s">
        <v>43</v>
      </c>
      <c r="AX131" s="13" t="s">
        <v>21</v>
      </c>
      <c r="AY131" s="203" t="s">
        <v>134</v>
      </c>
    </row>
    <row r="132" spans="1:65" s="2" customFormat="1" ht="32.450000000000003" customHeight="1" x14ac:dyDescent="0.2">
      <c r="A132" s="30"/>
      <c r="B132" s="31"/>
      <c r="C132" s="181" t="s">
        <v>133</v>
      </c>
      <c r="D132" s="181" t="s">
        <v>137</v>
      </c>
      <c r="E132" s="182" t="s">
        <v>179</v>
      </c>
      <c r="F132" s="183" t="s">
        <v>180</v>
      </c>
      <c r="G132" s="184" t="s">
        <v>157</v>
      </c>
      <c r="H132" s="185">
        <v>398</v>
      </c>
      <c r="I132" s="186">
        <v>300</v>
      </c>
      <c r="J132" s="186">
        <f>ROUND(I132*H132,2)</f>
        <v>119400</v>
      </c>
      <c r="K132" s="183" t="s">
        <v>1</v>
      </c>
      <c r="L132" s="35"/>
      <c r="M132" s="187" t="s">
        <v>1</v>
      </c>
      <c r="N132" s="188" t="s">
        <v>51</v>
      </c>
      <c r="O132" s="189">
        <v>0.29899999999999999</v>
      </c>
      <c r="P132" s="189">
        <f>O132*H132</f>
        <v>119.002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91" t="s">
        <v>158</v>
      </c>
      <c r="AT132" s="191" t="s">
        <v>137</v>
      </c>
      <c r="AU132" s="191" t="s">
        <v>20</v>
      </c>
      <c r="AY132" s="15" t="s">
        <v>134</v>
      </c>
      <c r="BE132" s="192">
        <f>IF(N132="základní",J132,0)</f>
        <v>119400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5" t="s">
        <v>21</v>
      </c>
      <c r="BK132" s="192">
        <f>ROUND(I132*H132,2)</f>
        <v>119400</v>
      </c>
      <c r="BL132" s="15" t="s">
        <v>158</v>
      </c>
      <c r="BM132" s="191" t="s">
        <v>360</v>
      </c>
    </row>
    <row r="133" spans="1:65" s="13" customFormat="1" x14ac:dyDescent="0.2">
      <c r="B133" s="193"/>
      <c r="C133" s="194"/>
      <c r="D133" s="195" t="s">
        <v>143</v>
      </c>
      <c r="E133" s="196" t="s">
        <v>1</v>
      </c>
      <c r="F133" s="197" t="s">
        <v>361</v>
      </c>
      <c r="G133" s="194"/>
      <c r="H133" s="198">
        <v>398</v>
      </c>
      <c r="I133" s="194"/>
      <c r="J133" s="194"/>
      <c r="K133" s="194"/>
      <c r="L133" s="199"/>
      <c r="M133" s="204"/>
      <c r="N133" s="205"/>
      <c r="O133" s="205"/>
      <c r="P133" s="205"/>
      <c r="Q133" s="205"/>
      <c r="R133" s="205"/>
      <c r="S133" s="205"/>
      <c r="T133" s="206"/>
      <c r="AT133" s="203" t="s">
        <v>143</v>
      </c>
      <c r="AU133" s="203" t="s">
        <v>20</v>
      </c>
      <c r="AV133" s="13" t="s">
        <v>20</v>
      </c>
      <c r="AW133" s="13" t="s">
        <v>43</v>
      </c>
      <c r="AX133" s="13" t="s">
        <v>21</v>
      </c>
      <c r="AY133" s="203" t="s">
        <v>134</v>
      </c>
    </row>
    <row r="134" spans="1:65" s="2" customFormat="1" ht="14.45" customHeight="1" x14ac:dyDescent="0.2">
      <c r="A134" s="30"/>
      <c r="B134" s="31"/>
      <c r="C134" s="181" t="s">
        <v>178</v>
      </c>
      <c r="D134" s="181" t="s">
        <v>137</v>
      </c>
      <c r="E134" s="182" t="s">
        <v>362</v>
      </c>
      <c r="F134" s="183" t="s">
        <v>363</v>
      </c>
      <c r="G134" s="184" t="s">
        <v>168</v>
      </c>
      <c r="H134" s="185">
        <v>2650</v>
      </c>
      <c r="I134" s="186">
        <v>11.3</v>
      </c>
      <c r="J134" s="186">
        <f>ROUND(I134*H134,2)</f>
        <v>29945</v>
      </c>
      <c r="K134" s="183" t="s">
        <v>1</v>
      </c>
      <c r="L134" s="35"/>
      <c r="M134" s="187" t="s">
        <v>1</v>
      </c>
      <c r="N134" s="188" t="s">
        <v>51</v>
      </c>
      <c r="O134" s="189">
        <v>1.9E-2</v>
      </c>
      <c r="P134" s="189">
        <f>O134*H134</f>
        <v>50.35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91" t="s">
        <v>158</v>
      </c>
      <c r="AT134" s="191" t="s">
        <v>137</v>
      </c>
      <c r="AU134" s="191" t="s">
        <v>20</v>
      </c>
      <c r="AY134" s="15" t="s">
        <v>134</v>
      </c>
      <c r="BE134" s="192">
        <f>IF(N134="základní",J134,0)</f>
        <v>29945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5" t="s">
        <v>21</v>
      </c>
      <c r="BK134" s="192">
        <f>ROUND(I134*H134,2)</f>
        <v>29945</v>
      </c>
      <c r="BL134" s="15" t="s">
        <v>158</v>
      </c>
      <c r="BM134" s="191" t="s">
        <v>364</v>
      </c>
    </row>
    <row r="135" spans="1:65" s="13" customFormat="1" x14ac:dyDescent="0.2">
      <c r="B135" s="193"/>
      <c r="C135" s="194"/>
      <c r="D135" s="195" t="s">
        <v>143</v>
      </c>
      <c r="E135" s="196" t="s">
        <v>1</v>
      </c>
      <c r="F135" s="197" t="s">
        <v>365</v>
      </c>
      <c r="G135" s="194"/>
      <c r="H135" s="198">
        <v>2650</v>
      </c>
      <c r="I135" s="194"/>
      <c r="J135" s="194"/>
      <c r="K135" s="194"/>
      <c r="L135" s="199"/>
      <c r="M135" s="204"/>
      <c r="N135" s="205"/>
      <c r="O135" s="205"/>
      <c r="P135" s="205"/>
      <c r="Q135" s="205"/>
      <c r="R135" s="205"/>
      <c r="S135" s="205"/>
      <c r="T135" s="206"/>
      <c r="AT135" s="203" t="s">
        <v>143</v>
      </c>
      <c r="AU135" s="203" t="s">
        <v>20</v>
      </c>
      <c r="AV135" s="13" t="s">
        <v>20</v>
      </c>
      <c r="AW135" s="13" t="s">
        <v>43</v>
      </c>
      <c r="AX135" s="13" t="s">
        <v>21</v>
      </c>
      <c r="AY135" s="203" t="s">
        <v>134</v>
      </c>
    </row>
    <row r="136" spans="1:65" s="2" customFormat="1" ht="14.45" customHeight="1" x14ac:dyDescent="0.2">
      <c r="A136" s="30"/>
      <c r="B136" s="31"/>
      <c r="C136" s="181" t="s">
        <v>184</v>
      </c>
      <c r="D136" s="181" t="s">
        <v>137</v>
      </c>
      <c r="E136" s="182" t="s">
        <v>366</v>
      </c>
      <c r="F136" s="183" t="s">
        <v>367</v>
      </c>
      <c r="G136" s="184" t="s">
        <v>168</v>
      </c>
      <c r="H136" s="185">
        <v>2650</v>
      </c>
      <c r="I136" s="186">
        <v>4.49</v>
      </c>
      <c r="J136" s="186">
        <f>ROUND(I136*H136,2)</f>
        <v>11898.5</v>
      </c>
      <c r="K136" s="183" t="s">
        <v>1</v>
      </c>
      <c r="L136" s="35"/>
      <c r="M136" s="187" t="s">
        <v>1</v>
      </c>
      <c r="N136" s="188" t="s">
        <v>51</v>
      </c>
      <c r="O136" s="189">
        <v>5.0000000000000001E-3</v>
      </c>
      <c r="P136" s="189">
        <f>O136*H136</f>
        <v>13.25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91" t="s">
        <v>158</v>
      </c>
      <c r="AT136" s="191" t="s">
        <v>137</v>
      </c>
      <c r="AU136" s="191" t="s">
        <v>20</v>
      </c>
      <c r="AY136" s="15" t="s">
        <v>134</v>
      </c>
      <c r="BE136" s="192">
        <f>IF(N136="základní",J136,0)</f>
        <v>11898.5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5" t="s">
        <v>21</v>
      </c>
      <c r="BK136" s="192">
        <f>ROUND(I136*H136,2)</f>
        <v>11898.5</v>
      </c>
      <c r="BL136" s="15" t="s">
        <v>158</v>
      </c>
      <c r="BM136" s="191" t="s">
        <v>368</v>
      </c>
    </row>
    <row r="137" spans="1:65" s="13" customFormat="1" x14ac:dyDescent="0.2">
      <c r="B137" s="193"/>
      <c r="C137" s="194"/>
      <c r="D137" s="195" t="s">
        <v>143</v>
      </c>
      <c r="E137" s="196" t="s">
        <v>1</v>
      </c>
      <c r="F137" s="197" t="s">
        <v>365</v>
      </c>
      <c r="G137" s="194"/>
      <c r="H137" s="198">
        <v>2650</v>
      </c>
      <c r="I137" s="194"/>
      <c r="J137" s="194"/>
      <c r="K137" s="194"/>
      <c r="L137" s="199"/>
      <c r="M137" s="204"/>
      <c r="N137" s="205"/>
      <c r="O137" s="205"/>
      <c r="P137" s="205"/>
      <c r="Q137" s="205"/>
      <c r="R137" s="205"/>
      <c r="S137" s="205"/>
      <c r="T137" s="206"/>
      <c r="AT137" s="203" t="s">
        <v>143</v>
      </c>
      <c r="AU137" s="203" t="s">
        <v>20</v>
      </c>
      <c r="AV137" s="13" t="s">
        <v>20</v>
      </c>
      <c r="AW137" s="13" t="s">
        <v>43</v>
      </c>
      <c r="AX137" s="13" t="s">
        <v>21</v>
      </c>
      <c r="AY137" s="203" t="s">
        <v>134</v>
      </c>
    </row>
    <row r="138" spans="1:65" s="2" customFormat="1" ht="21.6" customHeight="1" x14ac:dyDescent="0.2">
      <c r="A138" s="30"/>
      <c r="B138" s="31"/>
      <c r="C138" s="181" t="s">
        <v>190</v>
      </c>
      <c r="D138" s="181" t="s">
        <v>137</v>
      </c>
      <c r="E138" s="182" t="s">
        <v>369</v>
      </c>
      <c r="F138" s="183" t="s">
        <v>370</v>
      </c>
      <c r="G138" s="184" t="s">
        <v>168</v>
      </c>
      <c r="H138" s="185">
        <v>4490</v>
      </c>
      <c r="I138" s="186">
        <v>11.4</v>
      </c>
      <c r="J138" s="186">
        <f>ROUND(I138*H138,2)</f>
        <v>51186</v>
      </c>
      <c r="K138" s="183" t="s">
        <v>1</v>
      </c>
      <c r="L138" s="35"/>
      <c r="M138" s="187" t="s">
        <v>1</v>
      </c>
      <c r="N138" s="188" t="s">
        <v>51</v>
      </c>
      <c r="O138" s="189">
        <v>1.7999999999999999E-2</v>
      </c>
      <c r="P138" s="189">
        <f>O138*H138</f>
        <v>80.819999999999993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91" t="s">
        <v>158</v>
      </c>
      <c r="AT138" s="191" t="s">
        <v>137</v>
      </c>
      <c r="AU138" s="191" t="s">
        <v>20</v>
      </c>
      <c r="AY138" s="15" t="s">
        <v>134</v>
      </c>
      <c r="BE138" s="192">
        <f>IF(N138="základní",J138,0)</f>
        <v>51186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5" t="s">
        <v>21</v>
      </c>
      <c r="BK138" s="192">
        <f>ROUND(I138*H138,2)</f>
        <v>51186</v>
      </c>
      <c r="BL138" s="15" t="s">
        <v>158</v>
      </c>
      <c r="BM138" s="191" t="s">
        <v>371</v>
      </c>
    </row>
    <row r="139" spans="1:65" s="13" customFormat="1" x14ac:dyDescent="0.2">
      <c r="B139" s="193"/>
      <c r="C139" s="194"/>
      <c r="D139" s="195" t="s">
        <v>143</v>
      </c>
      <c r="E139" s="196" t="s">
        <v>1</v>
      </c>
      <c r="F139" s="197" t="s">
        <v>372</v>
      </c>
      <c r="G139" s="194"/>
      <c r="H139" s="198">
        <v>4490</v>
      </c>
      <c r="I139" s="194"/>
      <c r="J139" s="194"/>
      <c r="K139" s="194"/>
      <c r="L139" s="199"/>
      <c r="M139" s="204"/>
      <c r="N139" s="205"/>
      <c r="O139" s="205"/>
      <c r="P139" s="205"/>
      <c r="Q139" s="205"/>
      <c r="R139" s="205"/>
      <c r="S139" s="205"/>
      <c r="T139" s="206"/>
      <c r="AT139" s="203" t="s">
        <v>143</v>
      </c>
      <c r="AU139" s="203" t="s">
        <v>20</v>
      </c>
      <c r="AV139" s="13" t="s">
        <v>20</v>
      </c>
      <c r="AW139" s="13" t="s">
        <v>43</v>
      </c>
      <c r="AX139" s="13" t="s">
        <v>21</v>
      </c>
      <c r="AY139" s="203" t="s">
        <v>134</v>
      </c>
    </row>
    <row r="140" spans="1:65" s="12" customFormat="1" ht="22.9" customHeight="1" x14ac:dyDescent="0.2">
      <c r="B140" s="166"/>
      <c r="C140" s="167"/>
      <c r="D140" s="168" t="s">
        <v>85</v>
      </c>
      <c r="E140" s="179" t="s">
        <v>20</v>
      </c>
      <c r="F140" s="179" t="s">
        <v>183</v>
      </c>
      <c r="G140" s="167"/>
      <c r="H140" s="167"/>
      <c r="I140" s="167"/>
      <c r="J140" s="180">
        <f>BK140</f>
        <v>121800</v>
      </c>
      <c r="K140" s="167"/>
      <c r="L140" s="171"/>
      <c r="M140" s="172"/>
      <c r="N140" s="173"/>
      <c r="O140" s="173"/>
      <c r="P140" s="174">
        <f>SUM(P141:P142)</f>
        <v>120.75</v>
      </c>
      <c r="Q140" s="173"/>
      <c r="R140" s="174">
        <f>SUM(R141:R142)</f>
        <v>121.0545</v>
      </c>
      <c r="S140" s="173"/>
      <c r="T140" s="175">
        <f>SUM(T141:T142)</f>
        <v>0</v>
      </c>
      <c r="AR140" s="176" t="s">
        <v>21</v>
      </c>
      <c r="AT140" s="177" t="s">
        <v>85</v>
      </c>
      <c r="AU140" s="177" t="s">
        <v>21</v>
      </c>
      <c r="AY140" s="176" t="s">
        <v>134</v>
      </c>
      <c r="BK140" s="178">
        <f>SUM(BK141:BK142)</f>
        <v>121800</v>
      </c>
    </row>
    <row r="141" spans="1:65" s="2" customFormat="1" ht="32.450000000000003" customHeight="1" x14ac:dyDescent="0.2">
      <c r="A141" s="30"/>
      <c r="B141" s="31"/>
      <c r="C141" s="181" t="s">
        <v>196</v>
      </c>
      <c r="D141" s="181" t="s">
        <v>137</v>
      </c>
      <c r="E141" s="182" t="s">
        <v>373</v>
      </c>
      <c r="F141" s="183" t="s">
        <v>374</v>
      </c>
      <c r="G141" s="184" t="s">
        <v>187</v>
      </c>
      <c r="H141" s="185">
        <v>525</v>
      </c>
      <c r="I141" s="186">
        <v>232</v>
      </c>
      <c r="J141" s="186">
        <f>ROUND(I141*H141,2)</f>
        <v>121800</v>
      </c>
      <c r="K141" s="183" t="s">
        <v>1</v>
      </c>
      <c r="L141" s="35"/>
      <c r="M141" s="187" t="s">
        <v>1</v>
      </c>
      <c r="N141" s="188" t="s">
        <v>51</v>
      </c>
      <c r="O141" s="189">
        <v>0.23</v>
      </c>
      <c r="P141" s="189">
        <f>O141*H141</f>
        <v>120.75</v>
      </c>
      <c r="Q141" s="189">
        <v>0.23058000000000001</v>
      </c>
      <c r="R141" s="189">
        <f>Q141*H141</f>
        <v>121.0545</v>
      </c>
      <c r="S141" s="189">
        <v>0</v>
      </c>
      <c r="T141" s="190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91" t="s">
        <v>158</v>
      </c>
      <c r="AT141" s="191" t="s">
        <v>137</v>
      </c>
      <c r="AU141" s="191" t="s">
        <v>20</v>
      </c>
      <c r="AY141" s="15" t="s">
        <v>134</v>
      </c>
      <c r="BE141" s="192">
        <f>IF(N141="základní",J141,0)</f>
        <v>121800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5" t="s">
        <v>21</v>
      </c>
      <c r="BK141" s="192">
        <f>ROUND(I141*H141,2)</f>
        <v>121800</v>
      </c>
      <c r="BL141" s="15" t="s">
        <v>158</v>
      </c>
      <c r="BM141" s="191" t="s">
        <v>375</v>
      </c>
    </row>
    <row r="142" spans="1:65" s="13" customFormat="1" x14ac:dyDescent="0.2">
      <c r="B142" s="193"/>
      <c r="C142" s="194"/>
      <c r="D142" s="195" t="s">
        <v>143</v>
      </c>
      <c r="E142" s="196" t="s">
        <v>1</v>
      </c>
      <c r="F142" s="197" t="s">
        <v>376</v>
      </c>
      <c r="G142" s="194"/>
      <c r="H142" s="198">
        <v>525</v>
      </c>
      <c r="I142" s="194"/>
      <c r="J142" s="194"/>
      <c r="K142" s="194"/>
      <c r="L142" s="199"/>
      <c r="M142" s="204"/>
      <c r="N142" s="205"/>
      <c r="O142" s="205"/>
      <c r="P142" s="205"/>
      <c r="Q142" s="205"/>
      <c r="R142" s="205"/>
      <c r="S142" s="205"/>
      <c r="T142" s="206"/>
      <c r="AT142" s="203" t="s">
        <v>143</v>
      </c>
      <c r="AU142" s="203" t="s">
        <v>20</v>
      </c>
      <c r="AV142" s="13" t="s">
        <v>20</v>
      </c>
      <c r="AW142" s="13" t="s">
        <v>43</v>
      </c>
      <c r="AX142" s="13" t="s">
        <v>21</v>
      </c>
      <c r="AY142" s="203" t="s">
        <v>134</v>
      </c>
    </row>
    <row r="143" spans="1:65" s="12" customFormat="1" ht="22.9" customHeight="1" x14ac:dyDescent="0.2">
      <c r="B143" s="166"/>
      <c r="C143" s="167"/>
      <c r="D143" s="168" t="s">
        <v>85</v>
      </c>
      <c r="E143" s="179" t="s">
        <v>133</v>
      </c>
      <c r="F143" s="179" t="s">
        <v>377</v>
      </c>
      <c r="G143" s="167"/>
      <c r="H143" s="167"/>
      <c r="I143" s="167"/>
      <c r="J143" s="180">
        <f>BK143</f>
        <v>2047440</v>
      </c>
      <c r="K143" s="167"/>
      <c r="L143" s="171"/>
      <c r="M143" s="172"/>
      <c r="N143" s="173"/>
      <c r="O143" s="173"/>
      <c r="P143" s="174">
        <f>SUM(P144:P147)</f>
        <v>287.36</v>
      </c>
      <c r="Q143" s="173"/>
      <c r="R143" s="174">
        <f>SUM(R144:R147)</f>
        <v>0</v>
      </c>
      <c r="S143" s="173"/>
      <c r="T143" s="175">
        <f>SUM(T144:T147)</f>
        <v>0</v>
      </c>
      <c r="AR143" s="176" t="s">
        <v>21</v>
      </c>
      <c r="AT143" s="177" t="s">
        <v>85</v>
      </c>
      <c r="AU143" s="177" t="s">
        <v>21</v>
      </c>
      <c r="AY143" s="176" t="s">
        <v>134</v>
      </c>
      <c r="BK143" s="178">
        <f>SUM(BK144:BK147)</f>
        <v>2047440</v>
      </c>
    </row>
    <row r="144" spans="1:65" s="2" customFormat="1" ht="14.45" customHeight="1" x14ac:dyDescent="0.2">
      <c r="A144" s="30"/>
      <c r="B144" s="31"/>
      <c r="C144" s="181" t="s">
        <v>26</v>
      </c>
      <c r="D144" s="181" t="s">
        <v>137</v>
      </c>
      <c r="E144" s="182" t="s">
        <v>378</v>
      </c>
      <c r="F144" s="183" t="s">
        <v>379</v>
      </c>
      <c r="G144" s="184" t="s">
        <v>168</v>
      </c>
      <c r="H144" s="185">
        <v>4490</v>
      </c>
      <c r="I144" s="186">
        <v>151</v>
      </c>
      <c r="J144" s="186">
        <f>ROUND(I144*H144,2)</f>
        <v>677990</v>
      </c>
      <c r="K144" s="183" t="s">
        <v>1</v>
      </c>
      <c r="L144" s="35"/>
      <c r="M144" s="187" t="s">
        <v>1</v>
      </c>
      <c r="N144" s="188" t="s">
        <v>51</v>
      </c>
      <c r="O144" s="189">
        <v>2.9000000000000001E-2</v>
      </c>
      <c r="P144" s="189">
        <f>O144*H144</f>
        <v>130.21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91" t="s">
        <v>158</v>
      </c>
      <c r="AT144" s="191" t="s">
        <v>137</v>
      </c>
      <c r="AU144" s="191" t="s">
        <v>20</v>
      </c>
      <c r="AY144" s="15" t="s">
        <v>134</v>
      </c>
      <c r="BE144" s="192">
        <f>IF(N144="základní",J144,0)</f>
        <v>677990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5" t="s">
        <v>21</v>
      </c>
      <c r="BK144" s="192">
        <f>ROUND(I144*H144,2)</f>
        <v>677990</v>
      </c>
      <c r="BL144" s="15" t="s">
        <v>158</v>
      </c>
      <c r="BM144" s="191" t="s">
        <v>380</v>
      </c>
    </row>
    <row r="145" spans="1:65" s="13" customFormat="1" x14ac:dyDescent="0.2">
      <c r="B145" s="193"/>
      <c r="C145" s="194"/>
      <c r="D145" s="195" t="s">
        <v>143</v>
      </c>
      <c r="E145" s="196" t="s">
        <v>1</v>
      </c>
      <c r="F145" s="197" t="s">
        <v>372</v>
      </c>
      <c r="G145" s="194"/>
      <c r="H145" s="198">
        <v>4490</v>
      </c>
      <c r="I145" s="194"/>
      <c r="J145" s="194"/>
      <c r="K145" s="194"/>
      <c r="L145" s="199"/>
      <c r="M145" s="204"/>
      <c r="N145" s="205"/>
      <c r="O145" s="205"/>
      <c r="P145" s="205"/>
      <c r="Q145" s="205"/>
      <c r="R145" s="205"/>
      <c r="S145" s="205"/>
      <c r="T145" s="206"/>
      <c r="AT145" s="203" t="s">
        <v>143</v>
      </c>
      <c r="AU145" s="203" t="s">
        <v>20</v>
      </c>
      <c r="AV145" s="13" t="s">
        <v>20</v>
      </c>
      <c r="AW145" s="13" t="s">
        <v>43</v>
      </c>
      <c r="AX145" s="13" t="s">
        <v>21</v>
      </c>
      <c r="AY145" s="203" t="s">
        <v>134</v>
      </c>
    </row>
    <row r="146" spans="1:65" s="2" customFormat="1" ht="21.6" customHeight="1" x14ac:dyDescent="0.2">
      <c r="A146" s="30"/>
      <c r="B146" s="31"/>
      <c r="C146" s="181" t="s">
        <v>208</v>
      </c>
      <c r="D146" s="181" t="s">
        <v>137</v>
      </c>
      <c r="E146" s="182" t="s">
        <v>381</v>
      </c>
      <c r="F146" s="183" t="s">
        <v>382</v>
      </c>
      <c r="G146" s="184" t="s">
        <v>168</v>
      </c>
      <c r="H146" s="185">
        <v>4490</v>
      </c>
      <c r="I146" s="186">
        <v>305</v>
      </c>
      <c r="J146" s="186">
        <f>ROUND(I146*H146,2)</f>
        <v>1369450</v>
      </c>
      <c r="K146" s="183" t="s">
        <v>1</v>
      </c>
      <c r="L146" s="35"/>
      <c r="M146" s="187" t="s">
        <v>1</v>
      </c>
      <c r="N146" s="188" t="s">
        <v>51</v>
      </c>
      <c r="O146" s="189">
        <v>3.5000000000000003E-2</v>
      </c>
      <c r="P146" s="189">
        <f>O146*H146</f>
        <v>157.15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91" t="s">
        <v>158</v>
      </c>
      <c r="AT146" s="191" t="s">
        <v>137</v>
      </c>
      <c r="AU146" s="191" t="s">
        <v>20</v>
      </c>
      <c r="AY146" s="15" t="s">
        <v>134</v>
      </c>
      <c r="BE146" s="192">
        <f>IF(N146="základní",J146,0)</f>
        <v>1369450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5" t="s">
        <v>21</v>
      </c>
      <c r="BK146" s="192">
        <f>ROUND(I146*H146,2)</f>
        <v>1369450</v>
      </c>
      <c r="BL146" s="15" t="s">
        <v>158</v>
      </c>
      <c r="BM146" s="191" t="s">
        <v>383</v>
      </c>
    </row>
    <row r="147" spans="1:65" s="13" customFormat="1" x14ac:dyDescent="0.2">
      <c r="B147" s="193"/>
      <c r="C147" s="194"/>
      <c r="D147" s="195" t="s">
        <v>143</v>
      </c>
      <c r="E147" s="196" t="s">
        <v>1</v>
      </c>
      <c r="F147" s="197" t="s">
        <v>372</v>
      </c>
      <c r="G147" s="194"/>
      <c r="H147" s="198">
        <v>4490</v>
      </c>
      <c r="I147" s="194"/>
      <c r="J147" s="194"/>
      <c r="K147" s="194"/>
      <c r="L147" s="199"/>
      <c r="M147" s="204"/>
      <c r="N147" s="205"/>
      <c r="O147" s="205"/>
      <c r="P147" s="205"/>
      <c r="Q147" s="205"/>
      <c r="R147" s="205"/>
      <c r="S147" s="205"/>
      <c r="T147" s="206"/>
      <c r="AT147" s="203" t="s">
        <v>143</v>
      </c>
      <c r="AU147" s="203" t="s">
        <v>20</v>
      </c>
      <c r="AV147" s="13" t="s">
        <v>20</v>
      </c>
      <c r="AW147" s="13" t="s">
        <v>43</v>
      </c>
      <c r="AX147" s="13" t="s">
        <v>21</v>
      </c>
      <c r="AY147" s="203" t="s">
        <v>134</v>
      </c>
    </row>
    <row r="148" spans="1:65" s="12" customFormat="1" ht="22.9" customHeight="1" x14ac:dyDescent="0.2">
      <c r="B148" s="166"/>
      <c r="C148" s="167"/>
      <c r="D148" s="168" t="s">
        <v>85</v>
      </c>
      <c r="E148" s="179" t="s">
        <v>246</v>
      </c>
      <c r="F148" s="179" t="s">
        <v>247</v>
      </c>
      <c r="G148" s="167"/>
      <c r="H148" s="167"/>
      <c r="I148" s="167"/>
      <c r="J148" s="180">
        <f>BK148</f>
        <v>7892.79</v>
      </c>
      <c r="K148" s="167"/>
      <c r="L148" s="171"/>
      <c r="M148" s="172"/>
      <c r="N148" s="173"/>
      <c r="O148" s="173"/>
      <c r="P148" s="174">
        <f>P149</f>
        <v>7.9896300000000009</v>
      </c>
      <c r="Q148" s="173"/>
      <c r="R148" s="174">
        <f>R149</f>
        <v>0</v>
      </c>
      <c r="S148" s="173"/>
      <c r="T148" s="175">
        <f>T149</f>
        <v>0</v>
      </c>
      <c r="AR148" s="176" t="s">
        <v>21</v>
      </c>
      <c r="AT148" s="177" t="s">
        <v>85</v>
      </c>
      <c r="AU148" s="177" t="s">
        <v>21</v>
      </c>
      <c r="AY148" s="176" t="s">
        <v>134</v>
      </c>
      <c r="BK148" s="178">
        <f>BK149</f>
        <v>7892.79</v>
      </c>
    </row>
    <row r="149" spans="1:65" s="2" customFormat="1" ht="32.450000000000003" customHeight="1" x14ac:dyDescent="0.2">
      <c r="A149" s="30"/>
      <c r="B149" s="31"/>
      <c r="C149" s="181" t="s">
        <v>213</v>
      </c>
      <c r="D149" s="181" t="s">
        <v>137</v>
      </c>
      <c r="E149" s="182" t="s">
        <v>384</v>
      </c>
      <c r="F149" s="183" t="s">
        <v>385</v>
      </c>
      <c r="G149" s="184" t="s">
        <v>205</v>
      </c>
      <c r="H149" s="185">
        <v>121.05500000000001</v>
      </c>
      <c r="I149" s="186">
        <v>65.2</v>
      </c>
      <c r="J149" s="186">
        <f>ROUND(I149*H149,2)</f>
        <v>7892.79</v>
      </c>
      <c r="K149" s="183" t="s">
        <v>1</v>
      </c>
      <c r="L149" s="35"/>
      <c r="M149" s="216" t="s">
        <v>1</v>
      </c>
      <c r="N149" s="217" t="s">
        <v>51</v>
      </c>
      <c r="O149" s="218">
        <v>6.6000000000000003E-2</v>
      </c>
      <c r="P149" s="218">
        <f>O149*H149</f>
        <v>7.9896300000000009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91" t="s">
        <v>158</v>
      </c>
      <c r="AT149" s="191" t="s">
        <v>137</v>
      </c>
      <c r="AU149" s="191" t="s">
        <v>20</v>
      </c>
      <c r="AY149" s="15" t="s">
        <v>134</v>
      </c>
      <c r="BE149" s="192">
        <f>IF(N149="základní",J149,0)</f>
        <v>7892.79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5" t="s">
        <v>21</v>
      </c>
      <c r="BK149" s="192">
        <f>ROUND(I149*H149,2)</f>
        <v>7892.79</v>
      </c>
      <c r="BL149" s="15" t="s">
        <v>158</v>
      </c>
      <c r="BM149" s="191" t="s">
        <v>386</v>
      </c>
    </row>
    <row r="150" spans="1:65" s="2" customFormat="1" ht="6.95" customHeight="1" x14ac:dyDescent="0.2">
      <c r="A150" s="30"/>
      <c r="B150" s="50"/>
      <c r="C150" s="51"/>
      <c r="D150" s="51"/>
      <c r="E150" s="51"/>
      <c r="F150" s="51"/>
      <c r="G150" s="51"/>
      <c r="H150" s="51"/>
      <c r="I150" s="51"/>
      <c r="J150" s="51"/>
      <c r="K150" s="51"/>
      <c r="L150" s="35"/>
      <c r="M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</row>
  </sheetData>
  <sheetProtection algorithmName="SHA-512" hashValue="tTi9r22v4sn9B/PoEpnjok1lgEvWz9pfWzr2Z/fzyRsXyhk5BgMfreJ4z4pxUG/Ib9yTPxNk1rFkao1w4WcwBw==" saltValue="pR22NC1MNo4zP/MrGYOxJfWZJ3uxViRFBUX/QXH1cjAmlLJkfHJGxzYTjXdinHa3SgPwlioCX26cSGbj0MPATA==" spinCount="100000" sheet="1" objects="1" scenarios="1" formatColumns="0" formatRows="0" autoFilter="0"/>
  <autoFilter ref="C120:K149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3"/>
  <sheetViews>
    <sheetView showGridLines="0" tabSelected="1" workbookViewId="0">
      <selection activeCell="W110" sqref="W110"/>
    </sheetView>
  </sheetViews>
  <sheetFormatPr defaultRowHeight="11.25" x14ac:dyDescent="0.2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9" width="17.33203125" style="1" customWidth="1"/>
    <col min="10" max="10" width="19.5" style="1" bestFit="1" customWidth="1"/>
    <col min="11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1" spans="1:46" x14ac:dyDescent="0.2">
      <c r="A1" s="20"/>
    </row>
    <row r="2" spans="1:46" s="1" customFormat="1" ht="36.950000000000003" customHeight="1" x14ac:dyDescent="0.2"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5" t="s">
        <v>107</v>
      </c>
    </row>
    <row r="3" spans="1:46" s="1" customFormat="1" ht="6.95" hidden="1" customHeight="1" x14ac:dyDescent="0.2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8"/>
      <c r="AT3" s="15" t="s">
        <v>20</v>
      </c>
    </row>
    <row r="4" spans="1:46" s="1" customFormat="1" ht="24.95" hidden="1" customHeight="1" x14ac:dyDescent="0.2">
      <c r="B4" s="18"/>
      <c r="D4" s="106" t="s">
        <v>108</v>
      </c>
      <c r="L4" s="18"/>
      <c r="M4" s="107" t="s">
        <v>10</v>
      </c>
      <c r="AT4" s="15" t="s">
        <v>4</v>
      </c>
    </row>
    <row r="5" spans="1:46" s="1" customFormat="1" ht="6.95" hidden="1" customHeight="1" x14ac:dyDescent="0.2">
      <c r="B5" s="18"/>
      <c r="L5" s="18"/>
    </row>
    <row r="6" spans="1:46" s="1" customFormat="1" ht="12" hidden="1" customHeight="1" x14ac:dyDescent="0.2">
      <c r="B6" s="18"/>
      <c r="D6" s="108" t="s">
        <v>14</v>
      </c>
      <c r="L6" s="18"/>
    </row>
    <row r="7" spans="1:46" s="1" customFormat="1" ht="24" hidden="1" customHeight="1" x14ac:dyDescent="0.2">
      <c r="B7" s="18"/>
      <c r="E7" s="259" t="str">
        <f>'Rekapitulace stavby'!K6</f>
        <v>Bečva, Přerov – protipovodňová ochrana města nad jezem (DÚR) - II. etapa</v>
      </c>
      <c r="F7" s="260"/>
      <c r="G7" s="260"/>
      <c r="H7" s="260"/>
      <c r="L7" s="18"/>
    </row>
    <row r="8" spans="1:46" s="2" customFormat="1" ht="12" hidden="1" customHeight="1" x14ac:dyDescent="0.2">
      <c r="A8" s="30"/>
      <c r="B8" s="35"/>
      <c r="C8" s="30"/>
      <c r="D8" s="108" t="s">
        <v>109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4.45" hidden="1" customHeight="1" x14ac:dyDescent="0.2">
      <c r="A9" s="30"/>
      <c r="B9" s="35"/>
      <c r="C9" s="30"/>
      <c r="D9" s="30"/>
      <c r="E9" s="261" t="s">
        <v>387</v>
      </c>
      <c r="F9" s="262"/>
      <c r="G9" s="262"/>
      <c r="H9" s="262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 x14ac:dyDescent="0.2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 x14ac:dyDescent="0.2">
      <c r="A11" s="30"/>
      <c r="B11" s="35"/>
      <c r="C11" s="30"/>
      <c r="D11" s="108" t="s">
        <v>17</v>
      </c>
      <c r="E11" s="30"/>
      <c r="F11" s="109" t="s">
        <v>18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 x14ac:dyDescent="0.2">
      <c r="A12" s="30"/>
      <c r="B12" s="35"/>
      <c r="C12" s="30"/>
      <c r="D12" s="108" t="s">
        <v>22</v>
      </c>
      <c r="E12" s="30"/>
      <c r="F12" s="109" t="s">
        <v>23</v>
      </c>
      <c r="G12" s="30"/>
      <c r="H12" s="30"/>
      <c r="I12" s="108" t="s">
        <v>24</v>
      </c>
      <c r="J12" s="110" t="str">
        <f>'Rekapitulace stavby'!AN8</f>
        <v>15. 4. 2017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 x14ac:dyDescent="0.2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 x14ac:dyDescent="0.2">
      <c r="A14" s="30"/>
      <c r="B14" s="35"/>
      <c r="C14" s="30"/>
      <c r="D14" s="108" t="s">
        <v>32</v>
      </c>
      <c r="E14" s="30"/>
      <c r="F14" s="30"/>
      <c r="G14" s="30"/>
      <c r="H14" s="30"/>
      <c r="I14" s="108" t="s">
        <v>33</v>
      </c>
      <c r="J14" s="109" t="s">
        <v>34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 x14ac:dyDescent="0.2">
      <c r="A15" s="30"/>
      <c r="B15" s="35"/>
      <c r="C15" s="30"/>
      <c r="D15" s="30"/>
      <c r="E15" s="109" t="s">
        <v>35</v>
      </c>
      <c r="F15" s="30"/>
      <c r="G15" s="30"/>
      <c r="H15" s="30"/>
      <c r="I15" s="108" t="s">
        <v>36</v>
      </c>
      <c r="J15" s="109" t="s">
        <v>37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 x14ac:dyDescent="0.2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 x14ac:dyDescent="0.2">
      <c r="A17" s="30"/>
      <c r="B17" s="35"/>
      <c r="C17" s="30"/>
      <c r="D17" s="108" t="s">
        <v>38</v>
      </c>
      <c r="E17" s="30"/>
      <c r="F17" s="30"/>
      <c r="G17" s="30"/>
      <c r="H17" s="30"/>
      <c r="I17" s="108" t="s">
        <v>33</v>
      </c>
      <c r="J17" s="109" t="str">
        <f>'Rekapitulace stavby'!AN13</f>
        <v/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 x14ac:dyDescent="0.2">
      <c r="A18" s="30"/>
      <c r="B18" s="35"/>
      <c r="C18" s="30"/>
      <c r="D18" s="30"/>
      <c r="E18" s="263" t="str">
        <f>'Rekapitulace stavby'!E14</f>
        <v xml:space="preserve"> </v>
      </c>
      <c r="F18" s="263"/>
      <c r="G18" s="263"/>
      <c r="H18" s="263"/>
      <c r="I18" s="108" t="s">
        <v>36</v>
      </c>
      <c r="J18" s="109" t="str">
        <f>'Rekapitulace stavby'!AN14</f>
        <v/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 x14ac:dyDescent="0.2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 x14ac:dyDescent="0.2">
      <c r="A20" s="30"/>
      <c r="B20" s="35"/>
      <c r="C20" s="30"/>
      <c r="D20" s="108" t="s">
        <v>39</v>
      </c>
      <c r="E20" s="30"/>
      <c r="F20" s="30"/>
      <c r="G20" s="30"/>
      <c r="H20" s="30"/>
      <c r="I20" s="108" t="s">
        <v>33</v>
      </c>
      <c r="J20" s="109" t="str">
        <f>IF('Rekapitulace stavby'!AN16="","",'Rekapitulace stavby'!AN16)</f>
        <v>47116901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 x14ac:dyDescent="0.2">
      <c r="A21" s="30"/>
      <c r="B21" s="35"/>
      <c r="C21" s="30"/>
      <c r="D21" s="30"/>
      <c r="E21" s="109" t="str">
        <f>IF('Rekapitulace stavby'!E17="","",'Rekapitulace stavby'!E17)</f>
        <v>Vodohospodářský rozvoj a výstavba a.s.</v>
      </c>
      <c r="F21" s="30"/>
      <c r="G21" s="30"/>
      <c r="H21" s="30"/>
      <c r="I21" s="108" t="s">
        <v>36</v>
      </c>
      <c r="J21" s="109" t="str">
        <f>IF('Rekapitulace stavby'!AN17="","",'Rekapitulace stavby'!AN17)</f>
        <v>CZ47116901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 x14ac:dyDescent="0.2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 x14ac:dyDescent="0.2">
      <c r="A23" s="30"/>
      <c r="B23" s="35"/>
      <c r="C23" s="30"/>
      <c r="D23" s="108" t="s">
        <v>44</v>
      </c>
      <c r="E23" s="30"/>
      <c r="F23" s="30"/>
      <c r="G23" s="30"/>
      <c r="H23" s="30"/>
      <c r="I23" s="108" t="s">
        <v>33</v>
      </c>
      <c r="J23" s="109" t="s">
        <v>40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 x14ac:dyDescent="0.2">
      <c r="A24" s="30"/>
      <c r="B24" s="35"/>
      <c r="C24" s="30"/>
      <c r="D24" s="30"/>
      <c r="E24" s="109" t="s">
        <v>41</v>
      </c>
      <c r="F24" s="30"/>
      <c r="G24" s="30"/>
      <c r="H24" s="30"/>
      <c r="I24" s="108" t="s">
        <v>36</v>
      </c>
      <c r="J24" s="109" t="s">
        <v>42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 x14ac:dyDescent="0.2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 x14ac:dyDescent="0.2">
      <c r="A26" s="30"/>
      <c r="B26" s="35"/>
      <c r="C26" s="30"/>
      <c r="D26" s="108" t="s">
        <v>45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4.45" hidden="1" customHeight="1" x14ac:dyDescent="0.2">
      <c r="A27" s="111"/>
      <c r="B27" s="112"/>
      <c r="C27" s="111"/>
      <c r="D27" s="111"/>
      <c r="E27" s="264" t="s">
        <v>1</v>
      </c>
      <c r="F27" s="264"/>
      <c r="G27" s="264"/>
      <c r="H27" s="26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hidden="1" customHeight="1" x14ac:dyDescent="0.2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 x14ac:dyDescent="0.2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 x14ac:dyDescent="0.2">
      <c r="A30" s="30"/>
      <c r="B30" s="35"/>
      <c r="C30" s="30"/>
      <c r="D30" s="115" t="s">
        <v>46</v>
      </c>
      <c r="E30" s="30"/>
      <c r="F30" s="30"/>
      <c r="G30" s="30"/>
      <c r="H30" s="30"/>
      <c r="I30" s="30"/>
      <c r="J30" s="116">
        <f>ROUND(J118, 2)</f>
        <v>1200000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 x14ac:dyDescent="0.2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 x14ac:dyDescent="0.2">
      <c r="A32" s="30"/>
      <c r="B32" s="35"/>
      <c r="C32" s="30"/>
      <c r="D32" s="30"/>
      <c r="E32" s="30"/>
      <c r="F32" s="117" t="s">
        <v>48</v>
      </c>
      <c r="G32" s="30"/>
      <c r="H32" s="30"/>
      <c r="I32" s="117" t="s">
        <v>47</v>
      </c>
      <c r="J32" s="117" t="s">
        <v>49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 x14ac:dyDescent="0.2">
      <c r="A33" s="30"/>
      <c r="B33" s="35"/>
      <c r="C33" s="30"/>
      <c r="D33" s="118" t="s">
        <v>50</v>
      </c>
      <c r="E33" s="108" t="s">
        <v>51</v>
      </c>
      <c r="F33" s="119">
        <f>ROUND((SUM(BE118:BE122)),  2)</f>
        <v>1200000</v>
      </c>
      <c r="G33" s="30"/>
      <c r="H33" s="30"/>
      <c r="I33" s="120">
        <v>0.21</v>
      </c>
      <c r="J33" s="119">
        <f>ROUND(((SUM(BE118:BE122))*I33),  2)</f>
        <v>252000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 x14ac:dyDescent="0.2">
      <c r="A34" s="30"/>
      <c r="B34" s="35"/>
      <c r="C34" s="30"/>
      <c r="D34" s="30"/>
      <c r="E34" s="108" t="s">
        <v>52</v>
      </c>
      <c r="F34" s="119">
        <f>ROUND((SUM(BF118:BF122)),  2)</f>
        <v>0</v>
      </c>
      <c r="G34" s="30"/>
      <c r="H34" s="30"/>
      <c r="I34" s="120">
        <v>0.15</v>
      </c>
      <c r="J34" s="119">
        <f>ROUND(((SUM(BF118:BF122))*I34),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5"/>
      <c r="C35" s="30"/>
      <c r="D35" s="30"/>
      <c r="E35" s="108" t="s">
        <v>53</v>
      </c>
      <c r="F35" s="119">
        <f>ROUND((SUM(BG118:BG122)),  2)</f>
        <v>0</v>
      </c>
      <c r="G35" s="30"/>
      <c r="H35" s="30"/>
      <c r="I35" s="120">
        <v>0.21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5"/>
      <c r="C36" s="30"/>
      <c r="D36" s="30"/>
      <c r="E36" s="108" t="s">
        <v>54</v>
      </c>
      <c r="F36" s="119">
        <f>ROUND((SUM(BH118:BH122)),  2)</f>
        <v>0</v>
      </c>
      <c r="G36" s="30"/>
      <c r="H36" s="30"/>
      <c r="I36" s="120">
        <v>0.15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5"/>
      <c r="C37" s="30"/>
      <c r="D37" s="30"/>
      <c r="E37" s="108" t="s">
        <v>55</v>
      </c>
      <c r="F37" s="119">
        <f>ROUND((SUM(BI118:BI122)),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 x14ac:dyDescent="0.2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 x14ac:dyDescent="0.2">
      <c r="A39" s="30"/>
      <c r="B39" s="35"/>
      <c r="C39" s="121"/>
      <c r="D39" s="122" t="s">
        <v>56</v>
      </c>
      <c r="E39" s="123"/>
      <c r="F39" s="123"/>
      <c r="G39" s="124" t="s">
        <v>57</v>
      </c>
      <c r="H39" s="125" t="s">
        <v>58</v>
      </c>
      <c r="I39" s="123"/>
      <c r="J39" s="126">
        <f>SUM(J30:J37)</f>
        <v>1452000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 x14ac:dyDescent="0.2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 x14ac:dyDescent="0.2">
      <c r="B41" s="18"/>
      <c r="L41" s="18"/>
    </row>
    <row r="42" spans="1:31" s="1" customFormat="1" ht="14.45" hidden="1" customHeight="1" x14ac:dyDescent="0.2">
      <c r="B42" s="18"/>
      <c r="L42" s="18"/>
    </row>
    <row r="43" spans="1:31" s="1" customFormat="1" ht="14.45" hidden="1" customHeight="1" x14ac:dyDescent="0.2">
      <c r="B43" s="18"/>
      <c r="L43" s="18"/>
    </row>
    <row r="44" spans="1:31" s="1" customFormat="1" ht="14.45" hidden="1" customHeight="1" x14ac:dyDescent="0.2">
      <c r="B44" s="18"/>
      <c r="L44" s="18"/>
    </row>
    <row r="45" spans="1:31" s="1" customFormat="1" ht="14.45" hidden="1" customHeight="1" x14ac:dyDescent="0.2">
      <c r="B45" s="18"/>
      <c r="L45" s="18"/>
    </row>
    <row r="46" spans="1:31" s="1" customFormat="1" ht="14.45" hidden="1" customHeight="1" x14ac:dyDescent="0.2">
      <c r="B46" s="18"/>
      <c r="L46" s="18"/>
    </row>
    <row r="47" spans="1:31" s="1" customFormat="1" ht="14.45" hidden="1" customHeight="1" x14ac:dyDescent="0.2">
      <c r="B47" s="18"/>
      <c r="L47" s="18"/>
    </row>
    <row r="48" spans="1:31" s="1" customFormat="1" ht="14.45" hidden="1" customHeight="1" x14ac:dyDescent="0.2">
      <c r="B48" s="18"/>
      <c r="L48" s="18"/>
    </row>
    <row r="49" spans="1:31" s="1" customFormat="1" ht="14.45" hidden="1" customHeight="1" x14ac:dyDescent="0.2">
      <c r="B49" s="18"/>
      <c r="L49" s="18"/>
    </row>
    <row r="50" spans="1:31" s="2" customFormat="1" ht="14.45" hidden="1" customHeight="1" x14ac:dyDescent="0.2">
      <c r="B50" s="47"/>
      <c r="D50" s="128" t="s">
        <v>59</v>
      </c>
      <c r="E50" s="129"/>
      <c r="F50" s="129"/>
      <c r="G50" s="128" t="s">
        <v>60</v>
      </c>
      <c r="H50" s="129"/>
      <c r="I50" s="129"/>
      <c r="J50" s="129"/>
      <c r="K50" s="129"/>
      <c r="L50" s="47"/>
    </row>
    <row r="51" spans="1:31" hidden="1" x14ac:dyDescent="0.2">
      <c r="B51" s="18"/>
      <c r="L51" s="18"/>
    </row>
    <row r="52" spans="1:31" hidden="1" x14ac:dyDescent="0.2">
      <c r="B52" s="18"/>
      <c r="L52" s="18"/>
    </row>
    <row r="53" spans="1:31" hidden="1" x14ac:dyDescent="0.2">
      <c r="B53" s="18"/>
      <c r="L53" s="18"/>
    </row>
    <row r="54" spans="1:31" hidden="1" x14ac:dyDescent="0.2">
      <c r="B54" s="18"/>
      <c r="L54" s="18"/>
    </row>
    <row r="55" spans="1:31" hidden="1" x14ac:dyDescent="0.2">
      <c r="B55" s="18"/>
      <c r="L55" s="18"/>
    </row>
    <row r="56" spans="1:31" hidden="1" x14ac:dyDescent="0.2">
      <c r="B56" s="18"/>
      <c r="L56" s="18"/>
    </row>
    <row r="57" spans="1:31" hidden="1" x14ac:dyDescent="0.2">
      <c r="B57" s="18"/>
      <c r="L57" s="18"/>
    </row>
    <row r="58" spans="1:31" hidden="1" x14ac:dyDescent="0.2">
      <c r="B58" s="18"/>
      <c r="L58" s="18"/>
    </row>
    <row r="59" spans="1:31" hidden="1" x14ac:dyDescent="0.2">
      <c r="B59" s="18"/>
      <c r="L59" s="18"/>
    </row>
    <row r="60" spans="1:31" hidden="1" x14ac:dyDescent="0.2">
      <c r="B60" s="18"/>
      <c r="L60" s="18"/>
    </row>
    <row r="61" spans="1:31" s="2" customFormat="1" ht="12.75" hidden="1" x14ac:dyDescent="0.2">
      <c r="A61" s="30"/>
      <c r="B61" s="35"/>
      <c r="C61" s="30"/>
      <c r="D61" s="130" t="s">
        <v>61</v>
      </c>
      <c r="E61" s="131"/>
      <c r="F61" s="132" t="s">
        <v>62</v>
      </c>
      <c r="G61" s="130" t="s">
        <v>61</v>
      </c>
      <c r="H61" s="131"/>
      <c r="I61" s="131"/>
      <c r="J61" s="133" t="s">
        <v>62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 x14ac:dyDescent="0.2">
      <c r="B62" s="18"/>
      <c r="L62" s="18"/>
    </row>
    <row r="63" spans="1:31" hidden="1" x14ac:dyDescent="0.2">
      <c r="B63" s="18"/>
      <c r="L63" s="18"/>
    </row>
    <row r="64" spans="1:31" hidden="1" x14ac:dyDescent="0.2">
      <c r="B64" s="18"/>
      <c r="L64" s="18"/>
    </row>
    <row r="65" spans="1:31" s="2" customFormat="1" ht="12.75" hidden="1" x14ac:dyDescent="0.2">
      <c r="A65" s="30"/>
      <c r="B65" s="35"/>
      <c r="C65" s="30"/>
      <c r="D65" s="128" t="s">
        <v>63</v>
      </c>
      <c r="E65" s="134"/>
      <c r="F65" s="134"/>
      <c r="G65" s="128" t="s">
        <v>64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 x14ac:dyDescent="0.2">
      <c r="B66" s="18"/>
      <c r="L66" s="18"/>
    </row>
    <row r="67" spans="1:31" hidden="1" x14ac:dyDescent="0.2">
      <c r="B67" s="18"/>
      <c r="L67" s="18"/>
    </row>
    <row r="68" spans="1:31" hidden="1" x14ac:dyDescent="0.2">
      <c r="B68" s="18"/>
      <c r="L68" s="18"/>
    </row>
    <row r="69" spans="1:31" hidden="1" x14ac:dyDescent="0.2">
      <c r="B69" s="18"/>
      <c r="L69" s="18"/>
    </row>
    <row r="70" spans="1:31" hidden="1" x14ac:dyDescent="0.2">
      <c r="B70" s="18"/>
      <c r="L70" s="18"/>
    </row>
    <row r="71" spans="1:31" hidden="1" x14ac:dyDescent="0.2">
      <c r="B71" s="18"/>
      <c r="L71" s="18"/>
    </row>
    <row r="72" spans="1:31" hidden="1" x14ac:dyDescent="0.2">
      <c r="B72" s="18"/>
      <c r="L72" s="18"/>
    </row>
    <row r="73" spans="1:31" hidden="1" x14ac:dyDescent="0.2">
      <c r="B73" s="18"/>
      <c r="L73" s="18"/>
    </row>
    <row r="74" spans="1:31" hidden="1" x14ac:dyDescent="0.2">
      <c r="B74" s="18"/>
      <c r="L74" s="18"/>
    </row>
    <row r="75" spans="1:31" hidden="1" x14ac:dyDescent="0.2">
      <c r="B75" s="18"/>
      <c r="L75" s="18"/>
    </row>
    <row r="76" spans="1:31" s="2" customFormat="1" ht="12.75" hidden="1" x14ac:dyDescent="0.2">
      <c r="A76" s="30"/>
      <c r="B76" s="35"/>
      <c r="C76" s="30"/>
      <c r="D76" s="130" t="s">
        <v>61</v>
      </c>
      <c r="E76" s="131"/>
      <c r="F76" s="132" t="s">
        <v>62</v>
      </c>
      <c r="G76" s="130" t="s">
        <v>61</v>
      </c>
      <c r="H76" s="131"/>
      <c r="I76" s="131"/>
      <c r="J76" s="133" t="s">
        <v>62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 x14ac:dyDescent="0.2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 x14ac:dyDescent="0.2"/>
    <row r="79" spans="1:31" hidden="1" x14ac:dyDescent="0.2"/>
    <row r="80" spans="1:31" hidden="1" x14ac:dyDescent="0.2"/>
    <row r="81" spans="1:47" s="2" customFormat="1" ht="6.95" hidden="1" customHeight="1" x14ac:dyDescent="0.2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 x14ac:dyDescent="0.2">
      <c r="A82" s="30"/>
      <c r="B82" s="31"/>
      <c r="C82" s="21" t="s">
        <v>111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 x14ac:dyDescent="0.2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 x14ac:dyDescent="0.2">
      <c r="A84" s="30"/>
      <c r="B84" s="31"/>
      <c r="C84" s="26" t="s">
        <v>14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4" hidden="1" customHeight="1" x14ac:dyDescent="0.2">
      <c r="A85" s="30"/>
      <c r="B85" s="31"/>
      <c r="C85" s="32"/>
      <c r="D85" s="32"/>
      <c r="E85" s="257" t="str">
        <f>E7</f>
        <v>Bečva, Přerov – protipovodňová ochrana města nad jezem (DÚR) - II. etapa</v>
      </c>
      <c r="F85" s="258"/>
      <c r="G85" s="258"/>
      <c r="H85" s="258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 x14ac:dyDescent="0.2">
      <c r="A86" s="30"/>
      <c r="B86" s="31"/>
      <c r="C86" s="26" t="s">
        <v>109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4.45" hidden="1" customHeight="1" x14ac:dyDescent="0.2">
      <c r="A87" s="30"/>
      <c r="B87" s="31"/>
      <c r="C87" s="32"/>
      <c r="D87" s="32"/>
      <c r="E87" s="227" t="str">
        <f>E9</f>
        <v>SO-14 - Přeložka nadzemního vedeni VN 22 kV</v>
      </c>
      <c r="F87" s="256"/>
      <c r="G87" s="256"/>
      <c r="H87" s="256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 x14ac:dyDescent="0.2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 x14ac:dyDescent="0.2">
      <c r="A89" s="30"/>
      <c r="B89" s="31"/>
      <c r="C89" s="26" t="s">
        <v>22</v>
      </c>
      <c r="D89" s="32"/>
      <c r="E89" s="32"/>
      <c r="F89" s="24" t="str">
        <f>F12</f>
        <v xml:space="preserve"> </v>
      </c>
      <c r="G89" s="32"/>
      <c r="H89" s="32"/>
      <c r="I89" s="26" t="s">
        <v>24</v>
      </c>
      <c r="J89" s="62" t="str">
        <f>IF(J12="","",J12)</f>
        <v>15. 4. 2017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 x14ac:dyDescent="0.2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40.9" hidden="1" customHeight="1" x14ac:dyDescent="0.2">
      <c r="A91" s="30"/>
      <c r="B91" s="31"/>
      <c r="C91" s="26" t="s">
        <v>32</v>
      </c>
      <c r="D91" s="32"/>
      <c r="E91" s="32"/>
      <c r="F91" s="24" t="str">
        <f>E15</f>
        <v>Povodí Moravy, s.p.</v>
      </c>
      <c r="G91" s="32"/>
      <c r="H91" s="32"/>
      <c r="I91" s="26" t="s">
        <v>39</v>
      </c>
      <c r="J91" s="28" t="str">
        <f>E21</f>
        <v>Vodohospodářský rozvoj a výstavba a.s.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40.9" hidden="1" customHeight="1" x14ac:dyDescent="0.2">
      <c r="A92" s="30"/>
      <c r="B92" s="31"/>
      <c r="C92" s="26" t="s">
        <v>38</v>
      </c>
      <c r="D92" s="32"/>
      <c r="E92" s="32"/>
      <c r="F92" s="24" t="str">
        <f>IF(E18="","",E18)</f>
        <v xml:space="preserve"> </v>
      </c>
      <c r="G92" s="32"/>
      <c r="H92" s="32"/>
      <c r="I92" s="26" t="s">
        <v>44</v>
      </c>
      <c r="J92" s="28" t="str">
        <f>E24</f>
        <v>Vodohospodářský rozvoj a výstavba a.s.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 x14ac:dyDescent="0.2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 x14ac:dyDescent="0.2">
      <c r="A94" s="30"/>
      <c r="B94" s="31"/>
      <c r="C94" s="139" t="s">
        <v>112</v>
      </c>
      <c r="D94" s="140"/>
      <c r="E94" s="140"/>
      <c r="F94" s="140"/>
      <c r="G94" s="140"/>
      <c r="H94" s="140"/>
      <c r="I94" s="140"/>
      <c r="J94" s="141" t="s">
        <v>113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 x14ac:dyDescent="0.2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 x14ac:dyDescent="0.2">
      <c r="A96" s="30"/>
      <c r="B96" s="31"/>
      <c r="C96" s="142" t="s">
        <v>114</v>
      </c>
      <c r="D96" s="32"/>
      <c r="E96" s="32"/>
      <c r="F96" s="32"/>
      <c r="G96" s="32"/>
      <c r="H96" s="32"/>
      <c r="I96" s="32"/>
      <c r="J96" s="80">
        <f>J118</f>
        <v>1200000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115</v>
      </c>
    </row>
    <row r="97" spans="1:31" s="9" customFormat="1" ht="24.95" hidden="1" customHeight="1" x14ac:dyDescent="0.2">
      <c r="B97" s="143"/>
      <c r="C97" s="144"/>
      <c r="D97" s="145" t="s">
        <v>388</v>
      </c>
      <c r="E97" s="146"/>
      <c r="F97" s="146"/>
      <c r="G97" s="146"/>
      <c r="H97" s="146"/>
      <c r="I97" s="146"/>
      <c r="J97" s="147">
        <f>J119</f>
        <v>1200000</v>
      </c>
      <c r="K97" s="144"/>
      <c r="L97" s="148"/>
    </row>
    <row r="98" spans="1:31" s="10" customFormat="1" ht="19.899999999999999" hidden="1" customHeight="1" x14ac:dyDescent="0.2">
      <c r="B98" s="149"/>
      <c r="C98" s="150"/>
      <c r="D98" s="151" t="s">
        <v>389</v>
      </c>
      <c r="E98" s="152"/>
      <c r="F98" s="152"/>
      <c r="G98" s="152"/>
      <c r="H98" s="152"/>
      <c r="I98" s="152"/>
      <c r="J98" s="153">
        <f>J120</f>
        <v>1200000</v>
      </c>
      <c r="K98" s="150"/>
      <c r="L98" s="154"/>
    </row>
    <row r="99" spans="1:31" s="2" customFormat="1" ht="21.75" hidden="1" customHeight="1" x14ac:dyDescent="0.2">
      <c r="A99" s="30"/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s="2" customFormat="1" ht="6.95" hidden="1" customHeight="1" x14ac:dyDescent="0.2">
      <c r="A100" s="3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hidden="1" x14ac:dyDescent="0.2"/>
    <row r="102" spans="1:31" hidden="1" x14ac:dyDescent="0.2"/>
    <row r="103" spans="1:31" hidden="1" x14ac:dyDescent="0.2"/>
    <row r="104" spans="1:31" s="2" customFormat="1" ht="6.95" customHeight="1" x14ac:dyDescent="0.2">
      <c r="A104" s="30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24.95" customHeight="1" x14ac:dyDescent="0.2">
      <c r="A105" s="30"/>
      <c r="B105" s="31"/>
      <c r="C105" s="21" t="s">
        <v>118</v>
      </c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customHeight="1" x14ac:dyDescent="0.2">
      <c r="A106" s="30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 x14ac:dyDescent="0.2">
      <c r="A107" s="30"/>
      <c r="B107" s="31"/>
      <c r="C107" s="26" t="s">
        <v>14</v>
      </c>
      <c r="D107" s="32"/>
      <c r="E107" s="32"/>
      <c r="F107" s="32"/>
      <c r="G107" s="32"/>
      <c r="H107" s="3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" customHeight="1" x14ac:dyDescent="0.2">
      <c r="A108" s="30"/>
      <c r="B108" s="31"/>
      <c r="C108" s="32"/>
      <c r="D108" s="32"/>
      <c r="E108" s="257" t="str">
        <f>E7</f>
        <v>Bečva, Přerov – protipovodňová ochrana města nad jezem (DÚR) - II. etapa</v>
      </c>
      <c r="F108" s="258"/>
      <c r="G108" s="258"/>
      <c r="H108" s="258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 x14ac:dyDescent="0.2">
      <c r="A109" s="30"/>
      <c r="B109" s="31"/>
      <c r="C109" s="26" t="s">
        <v>109</v>
      </c>
      <c r="D109" s="32"/>
      <c r="E109" s="32"/>
      <c r="F109" s="32"/>
      <c r="G109" s="32"/>
      <c r="H109" s="3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4.45" customHeight="1" x14ac:dyDescent="0.2">
      <c r="A110" s="30"/>
      <c r="B110" s="31"/>
      <c r="C110" s="32"/>
      <c r="D110" s="32"/>
      <c r="E110" s="227" t="str">
        <f>E9</f>
        <v>SO-14 - Přeložka nadzemního vedeni VN 22 kV</v>
      </c>
      <c r="F110" s="256"/>
      <c r="G110" s="256"/>
      <c r="H110" s="256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 x14ac:dyDescent="0.2">
      <c r="A111" s="30"/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 x14ac:dyDescent="0.2">
      <c r="A112" s="30"/>
      <c r="B112" s="31"/>
      <c r="C112" s="26" t="s">
        <v>22</v>
      </c>
      <c r="D112" s="32"/>
      <c r="E112" s="32"/>
      <c r="F112" s="24" t="str">
        <f>F12</f>
        <v xml:space="preserve"> </v>
      </c>
      <c r="G112" s="32"/>
      <c r="H112" s="32"/>
      <c r="I112" s="26" t="s">
        <v>24</v>
      </c>
      <c r="J112" s="62" t="str">
        <f>IF(J12="","",J12)</f>
        <v>15. 4. 2017</v>
      </c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 x14ac:dyDescent="0.2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40.9" customHeight="1" x14ac:dyDescent="0.2">
      <c r="A114" s="30"/>
      <c r="B114" s="31"/>
      <c r="C114" s="26" t="s">
        <v>32</v>
      </c>
      <c r="D114" s="32"/>
      <c r="E114" s="32"/>
      <c r="F114" s="24" t="str">
        <f>E15</f>
        <v>Povodí Moravy, s.p.</v>
      </c>
      <c r="G114" s="32"/>
      <c r="H114" s="32"/>
      <c r="I114" s="26" t="s">
        <v>39</v>
      </c>
      <c r="J114" s="28" t="str">
        <f>E21</f>
        <v>Vodohospodářský rozvoj a výstavba a.s.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40.9" customHeight="1" x14ac:dyDescent="0.2">
      <c r="A115" s="30"/>
      <c r="B115" s="31"/>
      <c r="C115" s="26" t="s">
        <v>38</v>
      </c>
      <c r="D115" s="32"/>
      <c r="E115" s="32"/>
      <c r="F115" s="24" t="str">
        <f>IF(E18="","",E18)</f>
        <v xml:space="preserve"> </v>
      </c>
      <c r="G115" s="32"/>
      <c r="H115" s="32"/>
      <c r="I115" s="26" t="s">
        <v>44</v>
      </c>
      <c r="J115" s="28" t="str">
        <f>E24</f>
        <v>Vodohospodářský rozvoj a výstavba a.s.</v>
      </c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0.35" customHeight="1" x14ac:dyDescent="0.2">
      <c r="A116" s="30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1" customFormat="1" ht="29.25" customHeight="1" x14ac:dyDescent="0.2">
      <c r="A117" s="155"/>
      <c r="B117" s="156"/>
      <c r="C117" s="157" t="s">
        <v>119</v>
      </c>
      <c r="D117" s="158" t="s">
        <v>71</v>
      </c>
      <c r="E117" s="158" t="s">
        <v>67</v>
      </c>
      <c r="F117" s="158" t="s">
        <v>68</v>
      </c>
      <c r="G117" s="158" t="s">
        <v>120</v>
      </c>
      <c r="H117" s="158" t="s">
        <v>121</v>
      </c>
      <c r="I117" s="158" t="s">
        <v>122</v>
      </c>
      <c r="J117" s="158" t="s">
        <v>113</v>
      </c>
      <c r="K117" s="159" t="s">
        <v>123</v>
      </c>
      <c r="L117" s="160"/>
      <c r="M117" s="71" t="s">
        <v>1</v>
      </c>
      <c r="N117" s="72" t="s">
        <v>50</v>
      </c>
      <c r="O117" s="72" t="s">
        <v>124</v>
      </c>
      <c r="P117" s="72" t="s">
        <v>125</v>
      </c>
      <c r="Q117" s="72" t="s">
        <v>126</v>
      </c>
      <c r="R117" s="72" t="s">
        <v>127</v>
      </c>
      <c r="S117" s="72" t="s">
        <v>128</v>
      </c>
      <c r="T117" s="73" t="s">
        <v>129</v>
      </c>
      <c r="U117" s="155"/>
      <c r="V117" s="155"/>
      <c r="W117" s="155"/>
      <c r="X117" s="155"/>
      <c r="Y117" s="155"/>
      <c r="Z117" s="155"/>
      <c r="AA117" s="155"/>
      <c r="AB117" s="155"/>
      <c r="AC117" s="155"/>
      <c r="AD117" s="155"/>
      <c r="AE117" s="155"/>
    </row>
    <row r="118" spans="1:65" s="2" customFormat="1" ht="22.9" customHeight="1" x14ac:dyDescent="0.25">
      <c r="A118" s="30"/>
      <c r="B118" s="31"/>
      <c r="C118" s="78" t="s">
        <v>130</v>
      </c>
      <c r="D118" s="32"/>
      <c r="E118" s="32"/>
      <c r="F118" s="32"/>
      <c r="G118" s="32"/>
      <c r="H118" s="32"/>
      <c r="I118" s="32"/>
      <c r="J118" s="161">
        <f>BK118</f>
        <v>1200000</v>
      </c>
      <c r="K118" s="32"/>
      <c r="L118" s="35"/>
      <c r="M118" s="74"/>
      <c r="N118" s="162"/>
      <c r="O118" s="75"/>
      <c r="P118" s="163">
        <f>P119</f>
        <v>17.719000000000001</v>
      </c>
      <c r="Q118" s="75"/>
      <c r="R118" s="163">
        <f>R119</f>
        <v>0</v>
      </c>
      <c r="S118" s="75"/>
      <c r="T118" s="164">
        <f>T119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5" t="s">
        <v>85</v>
      </c>
      <c r="AU118" s="15" t="s">
        <v>115</v>
      </c>
      <c r="BK118" s="165">
        <f>BK119</f>
        <v>1200000</v>
      </c>
    </row>
    <row r="119" spans="1:65" s="12" customFormat="1" ht="25.9" customHeight="1" x14ac:dyDescent="0.2">
      <c r="B119" s="166"/>
      <c r="C119" s="167"/>
      <c r="D119" s="168" t="s">
        <v>85</v>
      </c>
      <c r="E119" s="169" t="s">
        <v>202</v>
      </c>
      <c r="F119" s="169" t="s">
        <v>390</v>
      </c>
      <c r="G119" s="167"/>
      <c r="H119" s="167"/>
      <c r="I119" s="167"/>
      <c r="J119" s="170">
        <f>BK119</f>
        <v>1200000</v>
      </c>
      <c r="K119" s="167"/>
      <c r="L119" s="171"/>
      <c r="M119" s="172"/>
      <c r="N119" s="173"/>
      <c r="O119" s="173"/>
      <c r="P119" s="174">
        <f>P120</f>
        <v>17.719000000000001</v>
      </c>
      <c r="Q119" s="173"/>
      <c r="R119" s="174">
        <f>R120</f>
        <v>0</v>
      </c>
      <c r="S119" s="173"/>
      <c r="T119" s="175">
        <f>T120</f>
        <v>0</v>
      </c>
      <c r="AR119" s="176" t="s">
        <v>165</v>
      </c>
      <c r="AT119" s="177" t="s">
        <v>85</v>
      </c>
      <c r="AU119" s="177" t="s">
        <v>86</v>
      </c>
      <c r="AY119" s="176" t="s">
        <v>134</v>
      </c>
      <c r="BK119" s="178">
        <f>BK120</f>
        <v>1200000</v>
      </c>
    </row>
    <row r="120" spans="1:65" s="12" customFormat="1" ht="22.9" customHeight="1" x14ac:dyDescent="0.2">
      <c r="B120" s="166"/>
      <c r="C120" s="167"/>
      <c r="D120" s="168" t="s">
        <v>85</v>
      </c>
      <c r="E120" s="179" t="s">
        <v>391</v>
      </c>
      <c r="F120" s="179" t="s">
        <v>392</v>
      </c>
      <c r="G120" s="167"/>
      <c r="H120" s="167"/>
      <c r="I120" s="167"/>
      <c r="J120" s="180">
        <f>BK120</f>
        <v>1200000</v>
      </c>
      <c r="K120" s="167"/>
      <c r="L120" s="171"/>
      <c r="M120" s="172"/>
      <c r="N120" s="173"/>
      <c r="O120" s="173"/>
      <c r="P120" s="174">
        <f>SUM(P121:P122)</f>
        <v>17.719000000000001</v>
      </c>
      <c r="Q120" s="173"/>
      <c r="R120" s="174">
        <f>SUM(R121:R122)</f>
        <v>0</v>
      </c>
      <c r="S120" s="173"/>
      <c r="T120" s="175">
        <f>SUM(T121:T122)</f>
        <v>0</v>
      </c>
      <c r="AR120" s="176" t="s">
        <v>165</v>
      </c>
      <c r="AT120" s="177" t="s">
        <v>85</v>
      </c>
      <c r="AU120" s="177" t="s">
        <v>21</v>
      </c>
      <c r="AY120" s="176" t="s">
        <v>134</v>
      </c>
      <c r="BK120" s="178">
        <f>SUM(BK121:BK122)</f>
        <v>1200000</v>
      </c>
    </row>
    <row r="121" spans="1:65" s="2" customFormat="1" ht="14.45" customHeight="1" x14ac:dyDescent="0.2">
      <c r="A121" s="30"/>
      <c r="B121" s="31"/>
      <c r="C121" s="181" t="s">
        <v>20</v>
      </c>
      <c r="D121" s="181" t="s">
        <v>137</v>
      </c>
      <c r="E121" s="182" t="s">
        <v>393</v>
      </c>
      <c r="F121" s="183" t="s">
        <v>394</v>
      </c>
      <c r="G121" s="184" t="s">
        <v>395</v>
      </c>
      <c r="H121" s="185">
        <v>1</v>
      </c>
      <c r="I121" s="186">
        <v>1200000</v>
      </c>
      <c r="J121" s="186">
        <f>ROUND(I121*H121,2)</f>
        <v>1200000</v>
      </c>
      <c r="K121" s="183" t="s">
        <v>1</v>
      </c>
      <c r="L121" s="35"/>
      <c r="M121" s="187" t="s">
        <v>1</v>
      </c>
      <c r="N121" s="188" t="s">
        <v>51</v>
      </c>
      <c r="O121" s="189">
        <v>17.719000000000001</v>
      </c>
      <c r="P121" s="189">
        <f>O121*H121</f>
        <v>17.719000000000001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91" t="s">
        <v>396</v>
      </c>
      <c r="AT121" s="191" t="s">
        <v>137</v>
      </c>
      <c r="AU121" s="191" t="s">
        <v>20</v>
      </c>
      <c r="AY121" s="15" t="s">
        <v>134</v>
      </c>
      <c r="BE121" s="192">
        <f>IF(N121="základní",J121,0)</f>
        <v>1200000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5" t="s">
        <v>21</v>
      </c>
      <c r="BK121" s="192">
        <f>ROUND(I121*H121,2)</f>
        <v>1200000</v>
      </c>
      <c r="BL121" s="15" t="s">
        <v>396</v>
      </c>
      <c r="BM121" s="191" t="s">
        <v>397</v>
      </c>
    </row>
    <row r="122" spans="1:65" s="13" customFormat="1" x14ac:dyDescent="0.2">
      <c r="B122" s="193"/>
      <c r="C122" s="194"/>
      <c r="D122" s="195" t="s">
        <v>143</v>
      </c>
      <c r="E122" s="196" t="s">
        <v>1</v>
      </c>
      <c r="F122" s="197" t="s">
        <v>398</v>
      </c>
      <c r="G122" s="194"/>
      <c r="H122" s="198">
        <v>1</v>
      </c>
      <c r="I122" s="194"/>
      <c r="J122" s="194"/>
      <c r="K122" s="194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143</v>
      </c>
      <c r="AU122" s="203" t="s">
        <v>20</v>
      </c>
      <c r="AV122" s="13" t="s">
        <v>20</v>
      </c>
      <c r="AW122" s="13" t="s">
        <v>43</v>
      </c>
      <c r="AX122" s="13" t="s">
        <v>21</v>
      </c>
      <c r="AY122" s="203" t="s">
        <v>134</v>
      </c>
    </row>
    <row r="123" spans="1:65" s="2" customFormat="1" ht="6.95" customHeight="1" x14ac:dyDescent="0.2">
      <c r="A123" s="30"/>
      <c r="B123" s="50"/>
      <c r="C123" s="51"/>
      <c r="D123" s="51"/>
      <c r="E123" s="51"/>
      <c r="F123" s="51"/>
      <c r="G123" s="51"/>
      <c r="H123" s="51"/>
      <c r="I123" s="51"/>
      <c r="J123" s="51"/>
      <c r="K123" s="51"/>
      <c r="L123" s="35"/>
      <c r="M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</sheetData>
  <sheetProtection algorithmName="SHA-512" hashValue="ZewX7xea+THLxrEJBziZj3KWODLxBq9TkftbRdIKdPbPF8o8UvI1cRcHpARpakRuKRXVxyiwF+MEbPbg+E76Yw==" saltValue="7wW7Dw9p97+N9PZDKLHu1EoSrHbYTxtFzXftZusZFt4IYdmILPPXIGRbyoCykz9VxqxMWdRDe5Yhkz80sjNq9g==" spinCount="100000" sheet="1" objects="1" scenarios="1" formatColumns="0" formatRows="0" autoFilter="0"/>
  <autoFilter ref="C117:K12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SO-00 - VON</vt:lpstr>
      <vt:lpstr>SO-07 - Opatření č. 2-40 ...</vt:lpstr>
      <vt:lpstr>SO-09 - Kácení a náhradní...</vt:lpstr>
      <vt:lpstr>SO-12 - Obslužná komunikace</vt:lpstr>
      <vt:lpstr>SO-14 - Přeložka nadzemní...</vt:lpstr>
      <vt:lpstr>'Rekapitulace stavby'!Názvy_tisku</vt:lpstr>
      <vt:lpstr>'SO-00 - VON'!Názvy_tisku</vt:lpstr>
      <vt:lpstr>'SO-07 - Opatření č. 2-40 ...'!Názvy_tisku</vt:lpstr>
      <vt:lpstr>'SO-09 - Kácení a náhradní...'!Názvy_tisku</vt:lpstr>
      <vt:lpstr>'SO-12 - Obslužná komunikace'!Názvy_tisku</vt:lpstr>
      <vt:lpstr>'SO-14 - Přeložka nadzemní...'!Názvy_tisku</vt:lpstr>
      <vt:lpstr>'Rekapitulace stavby'!Oblast_tisku</vt:lpstr>
      <vt:lpstr>'SO-00 - VON'!Oblast_tisku</vt:lpstr>
      <vt:lpstr>'SO-07 - Opatření č. 2-40 ...'!Oblast_tisku</vt:lpstr>
      <vt:lpstr>'SO-09 - Kácení a náhradní...'!Oblast_tisku</vt:lpstr>
      <vt:lpstr>'SO-12 - Obslužná komunikace'!Oblast_tisku</vt:lpstr>
      <vt:lpstr>'SO-14 - Přeložka nadzemní...'!Oblast_tisku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uzivatel-HP\Holecek</dc:creator>
  <cp:lastModifiedBy>Řídká Helena</cp:lastModifiedBy>
  <dcterms:created xsi:type="dcterms:W3CDTF">2019-07-18T12:22:50Z</dcterms:created>
  <dcterms:modified xsi:type="dcterms:W3CDTF">2020-12-15T14:10:27Z</dcterms:modified>
</cp:coreProperties>
</file>